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C:\Users\arminalizadeh\Desktop\"/>
    </mc:Choice>
  </mc:AlternateContent>
  <xr:revisionPtr revIDLastSave="0" documentId="8_{B8D55F4B-7C76-4A01-84A6-47542CFF1290}" xr6:coauthVersionLast="47" xr6:coauthVersionMax="47" xr10:uidLastSave="{00000000-0000-0000-0000-000000000000}"/>
  <bookViews>
    <workbookView xWindow="-108" yWindow="-108" windowWidth="30936" windowHeight="16776" xr2:uid="{00000000-000D-0000-FFFF-FFFF00000000}"/>
  </bookViews>
  <sheets>
    <sheet name="سیستم قدیمی " sheetId="6" r:id="rId1"/>
    <sheet name="روش محاسبه " sheetId="4" r:id="rId2"/>
    <sheet name="توضیح ستونها" sheetId="3" r:id="rId3"/>
    <sheet name="نکات دستورالعمل" sheetId="5" r:id="rId4"/>
  </sheets>
  <definedNames>
    <definedName name="_xlnm._FilterDatabase" localSheetId="2" hidden="1">'توضیح ستونها'!$A$1:$K$6</definedName>
    <definedName name="_xlnm._FilterDatabase" localSheetId="0" hidden="1">'سیستم قدیمی '!$A$1:$V$57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2" i="6" l="1" a="1"/>
  <c r="U2" i="6" s="1"/>
  <c r="T2" i="6"/>
  <c r="Q20" i="6" l="1"/>
  <c r="Q21" i="6"/>
  <c r="Q22" i="6"/>
  <c r="Q23" i="6"/>
  <c r="Q24" i="6"/>
  <c r="Q25" i="6"/>
  <c r="Q26" i="6"/>
  <c r="Q27" i="6"/>
  <c r="Q28" i="6"/>
  <c r="Q29" i="6"/>
  <c r="Q30" i="6"/>
  <c r="Q31" i="6"/>
  <c r="Q32" i="6"/>
  <c r="Q33" i="6"/>
  <c r="Q34" i="6"/>
  <c r="Q35" i="6"/>
  <c r="Q36" i="6"/>
  <c r="Q37" i="6"/>
  <c r="Q38" i="6"/>
  <c r="Q39" i="6"/>
  <c r="Q40" i="6"/>
  <c r="Q41" i="6"/>
  <c r="Q42" i="6"/>
  <c r="Q43" i="6"/>
  <c r="Q44" i="6"/>
  <c r="Q45" i="6"/>
  <c r="Q46" i="6"/>
  <c r="Q47" i="6"/>
  <c r="Q48" i="6"/>
  <c r="Q49" i="6"/>
  <c r="Q50" i="6"/>
  <c r="Q51" i="6"/>
  <c r="Q52" i="6"/>
  <c r="Q53" i="6"/>
  <c r="Q54" i="6"/>
  <c r="Q55" i="6"/>
  <c r="Q56" i="6"/>
  <c r="Q57" i="6"/>
  <c r="P3" i="6" l="1" a="1"/>
  <c r="P3" i="6" s="1"/>
  <c r="Q3" i="6" s="1"/>
  <c r="R3" i="6"/>
  <c r="S3" i="6"/>
  <c r="T3" i="6"/>
  <c r="U3" i="6" a="1"/>
  <c r="U3" i="6" s="1"/>
  <c r="P4" i="6" a="1"/>
  <c r="P4" i="6" s="1"/>
  <c r="Q4" i="6" s="1"/>
  <c r="R4" i="6"/>
  <c r="S4" i="6"/>
  <c r="T4" i="6"/>
  <c r="U4" i="6" a="1"/>
  <c r="U4" i="6" s="1"/>
  <c r="P5" i="6" a="1"/>
  <c r="P5" i="6" s="1"/>
  <c r="Q5" i="6" s="1"/>
  <c r="R5" i="6"/>
  <c r="S5" i="6"/>
  <c r="T5" i="6"/>
  <c r="U5" i="6" a="1"/>
  <c r="U5" i="6" s="1"/>
  <c r="P6" i="6" a="1"/>
  <c r="P6" i="6" s="1"/>
  <c r="Q6" i="6" s="1"/>
  <c r="R6" i="6"/>
  <c r="S6" i="6"/>
  <c r="T6" i="6"/>
  <c r="U6" i="6" a="1"/>
  <c r="U6" i="6" s="1"/>
  <c r="P7" i="6" a="1"/>
  <c r="P7" i="6" s="1"/>
  <c r="Q7" i="6" s="1"/>
  <c r="R7" i="6"/>
  <c r="S7" i="6"/>
  <c r="T7" i="6"/>
  <c r="U7" i="6" a="1"/>
  <c r="U7" i="6" s="1"/>
  <c r="P8" i="6" a="1"/>
  <c r="P8" i="6" s="1"/>
  <c r="Q8" i="6" s="1"/>
  <c r="R8" i="6"/>
  <c r="S8" i="6"/>
  <c r="T8" i="6"/>
  <c r="U8" i="6" a="1"/>
  <c r="U8" i="6" s="1"/>
  <c r="P9" i="6" a="1"/>
  <c r="P9" i="6" s="1"/>
  <c r="Q9" i="6" s="1"/>
  <c r="R9" i="6"/>
  <c r="S9" i="6"/>
  <c r="T9" i="6"/>
  <c r="U9" i="6" a="1"/>
  <c r="U9" i="6" s="1"/>
  <c r="P10" i="6" a="1"/>
  <c r="P10" i="6" s="1"/>
  <c r="Q10" i="6" s="1"/>
  <c r="R10" i="6"/>
  <c r="S10" i="6"/>
  <c r="T10" i="6"/>
  <c r="U10" i="6" a="1"/>
  <c r="U10" i="6" s="1"/>
  <c r="P11" i="6" a="1"/>
  <c r="P11" i="6" s="1"/>
  <c r="Q11" i="6" s="1"/>
  <c r="R11" i="6"/>
  <c r="S11" i="6"/>
  <c r="T11" i="6"/>
  <c r="U11" i="6" a="1"/>
  <c r="U11" i="6" s="1"/>
  <c r="P12" i="6" a="1"/>
  <c r="P12" i="6" s="1"/>
  <c r="Q12" i="6" s="1"/>
  <c r="R12" i="6"/>
  <c r="S12" i="6"/>
  <c r="T12" i="6"/>
  <c r="U12" i="6" a="1"/>
  <c r="U12" i="6" s="1"/>
  <c r="P13" i="6" a="1"/>
  <c r="P13" i="6" s="1"/>
  <c r="Q13" i="6" s="1"/>
  <c r="R13" i="6"/>
  <c r="S13" i="6"/>
  <c r="T13" i="6"/>
  <c r="U13" i="6" a="1"/>
  <c r="U13" i="6" s="1"/>
  <c r="P14" i="6" a="1"/>
  <c r="P14" i="6" s="1"/>
  <c r="Q14" i="6" s="1"/>
  <c r="R14" i="6"/>
  <c r="S14" i="6"/>
  <c r="T14" i="6"/>
  <c r="U14" i="6" a="1"/>
  <c r="U14" i="6" s="1"/>
  <c r="P15" i="6" a="1"/>
  <c r="P15" i="6" s="1"/>
  <c r="Q15" i="6" s="1"/>
  <c r="R15" i="6"/>
  <c r="S15" i="6"/>
  <c r="T15" i="6"/>
  <c r="U15" i="6" a="1"/>
  <c r="U15" i="6" s="1"/>
  <c r="P16" i="6" a="1"/>
  <c r="P16" i="6" s="1"/>
  <c r="Q16" i="6" s="1"/>
  <c r="R16" i="6"/>
  <c r="S16" i="6"/>
  <c r="T16" i="6"/>
  <c r="U16" i="6" a="1"/>
  <c r="U16" i="6" s="1"/>
  <c r="P20" i="6" a="1"/>
  <c r="P20" i="6" s="1"/>
  <c r="R20" i="6"/>
  <c r="S20" i="6"/>
  <c r="T20" i="6"/>
  <c r="U20" i="6" a="1"/>
  <c r="U20" i="6" s="1"/>
  <c r="P21" i="6" a="1"/>
  <c r="P21" i="6" s="1"/>
  <c r="R21" i="6"/>
  <c r="S21" i="6"/>
  <c r="T21" i="6"/>
  <c r="U21" i="6" a="1"/>
  <c r="U21" i="6" s="1"/>
  <c r="P22" i="6" a="1"/>
  <c r="P22" i="6" s="1"/>
  <c r="R22" i="6"/>
  <c r="S22" i="6"/>
  <c r="T22" i="6"/>
  <c r="U22" i="6" a="1"/>
  <c r="U22" i="6" s="1"/>
  <c r="P23" i="6" a="1"/>
  <c r="P23" i="6" s="1"/>
  <c r="R23" i="6"/>
  <c r="S23" i="6"/>
  <c r="T23" i="6"/>
  <c r="U23" i="6" a="1"/>
  <c r="U23" i="6" s="1"/>
  <c r="P24" i="6" a="1"/>
  <c r="P24" i="6" s="1"/>
  <c r="R24" i="6"/>
  <c r="S24" i="6"/>
  <c r="T24" i="6"/>
  <c r="U24" i="6" a="1"/>
  <c r="U24" i="6" s="1"/>
  <c r="P25" i="6" a="1"/>
  <c r="P25" i="6" s="1"/>
  <c r="R25" i="6"/>
  <c r="S25" i="6"/>
  <c r="T25" i="6"/>
  <c r="U25" i="6" a="1"/>
  <c r="U25" i="6" s="1"/>
  <c r="P26" i="6" a="1"/>
  <c r="P26" i="6" s="1"/>
  <c r="R26" i="6"/>
  <c r="S26" i="6"/>
  <c r="T26" i="6"/>
  <c r="U26" i="6" a="1"/>
  <c r="U26" i="6" s="1"/>
  <c r="P27" i="6" a="1"/>
  <c r="P27" i="6" s="1"/>
  <c r="R27" i="6"/>
  <c r="S27" i="6"/>
  <c r="T27" i="6"/>
  <c r="U27" i="6" a="1"/>
  <c r="U27" i="6" s="1"/>
  <c r="P28" i="6" a="1"/>
  <c r="P28" i="6" s="1"/>
  <c r="R28" i="6"/>
  <c r="S28" i="6"/>
  <c r="T28" i="6"/>
  <c r="U28" i="6" a="1"/>
  <c r="U28" i="6" s="1"/>
  <c r="P29" i="6" a="1"/>
  <c r="P29" i="6" s="1"/>
  <c r="R29" i="6"/>
  <c r="S29" i="6"/>
  <c r="T29" i="6"/>
  <c r="U29" i="6" a="1"/>
  <c r="U29" i="6" s="1"/>
  <c r="P30" i="6" a="1"/>
  <c r="P30" i="6" s="1"/>
  <c r="R30" i="6"/>
  <c r="S30" i="6"/>
  <c r="T30" i="6"/>
  <c r="U30" i="6" a="1"/>
  <c r="U30" i="6" s="1"/>
  <c r="P31" i="6" a="1"/>
  <c r="P31" i="6" s="1"/>
  <c r="R31" i="6"/>
  <c r="S31" i="6"/>
  <c r="T31" i="6"/>
  <c r="U31" i="6" a="1"/>
  <c r="U31" i="6" s="1"/>
  <c r="P32" i="6" a="1"/>
  <c r="P32" i="6" s="1"/>
  <c r="R32" i="6"/>
  <c r="S32" i="6"/>
  <c r="T32" i="6"/>
  <c r="U32" i="6" a="1"/>
  <c r="U32" i="6" s="1"/>
  <c r="P33" i="6" a="1"/>
  <c r="P33" i="6" s="1"/>
  <c r="R33" i="6"/>
  <c r="S33" i="6"/>
  <c r="T33" i="6"/>
  <c r="U33" i="6" a="1"/>
  <c r="U33" i="6" s="1"/>
  <c r="P34" i="6" a="1"/>
  <c r="P34" i="6" s="1"/>
  <c r="R34" i="6"/>
  <c r="S34" i="6"/>
  <c r="T34" i="6"/>
  <c r="U34" i="6" a="1"/>
  <c r="U34" i="6" s="1"/>
  <c r="P35" i="6" a="1"/>
  <c r="P35" i="6" s="1"/>
  <c r="R35" i="6"/>
  <c r="S35" i="6"/>
  <c r="T35" i="6"/>
  <c r="U35" i="6" a="1"/>
  <c r="U35" i="6" s="1"/>
  <c r="P36" i="6" a="1"/>
  <c r="P36" i="6" s="1"/>
  <c r="R36" i="6"/>
  <c r="S36" i="6"/>
  <c r="T36" i="6"/>
  <c r="U36" i="6" a="1"/>
  <c r="U36" i="6" s="1"/>
  <c r="P37" i="6" a="1"/>
  <c r="P37" i="6" s="1"/>
  <c r="R37" i="6"/>
  <c r="S37" i="6"/>
  <c r="T37" i="6"/>
  <c r="U37" i="6" a="1"/>
  <c r="U37" i="6" s="1"/>
  <c r="P38" i="6" a="1"/>
  <c r="P38" i="6" s="1"/>
  <c r="R38" i="6"/>
  <c r="S38" i="6"/>
  <c r="T38" i="6"/>
  <c r="U38" i="6" a="1"/>
  <c r="U38" i="6" s="1"/>
  <c r="P39" i="6" a="1"/>
  <c r="P39" i="6" s="1"/>
  <c r="R39" i="6"/>
  <c r="S39" i="6"/>
  <c r="T39" i="6"/>
  <c r="U39" i="6" a="1"/>
  <c r="U39" i="6" s="1"/>
  <c r="P40" i="6" a="1"/>
  <c r="P40" i="6" s="1"/>
  <c r="R40" i="6"/>
  <c r="S40" i="6"/>
  <c r="T40" i="6"/>
  <c r="U40" i="6" a="1"/>
  <c r="U40" i="6" s="1"/>
  <c r="P41" i="6" a="1"/>
  <c r="P41" i="6" s="1"/>
  <c r="R41" i="6"/>
  <c r="S41" i="6"/>
  <c r="T41" i="6"/>
  <c r="U41" i="6" a="1"/>
  <c r="U41" i="6" s="1"/>
  <c r="P42" i="6" a="1"/>
  <c r="P42" i="6" s="1"/>
  <c r="R42" i="6"/>
  <c r="S42" i="6"/>
  <c r="T42" i="6"/>
  <c r="U42" i="6" a="1"/>
  <c r="U42" i="6" s="1"/>
  <c r="P43" i="6" a="1"/>
  <c r="P43" i="6" s="1"/>
  <c r="R43" i="6"/>
  <c r="S43" i="6"/>
  <c r="T43" i="6"/>
  <c r="U43" i="6" a="1"/>
  <c r="U43" i="6" s="1"/>
  <c r="P44" i="6" a="1"/>
  <c r="P44" i="6" s="1"/>
  <c r="R44" i="6"/>
  <c r="S44" i="6"/>
  <c r="T44" i="6"/>
  <c r="U44" i="6" a="1"/>
  <c r="U44" i="6" s="1"/>
  <c r="P45" i="6" a="1"/>
  <c r="P45" i="6" s="1"/>
  <c r="R45" i="6"/>
  <c r="S45" i="6"/>
  <c r="T45" i="6"/>
  <c r="U45" i="6" a="1"/>
  <c r="U45" i="6" s="1"/>
  <c r="P46" i="6" a="1"/>
  <c r="P46" i="6" s="1"/>
  <c r="R46" i="6"/>
  <c r="S46" i="6"/>
  <c r="T46" i="6"/>
  <c r="U46" i="6" a="1"/>
  <c r="U46" i="6" s="1"/>
  <c r="P47" i="6" a="1"/>
  <c r="P47" i="6" s="1"/>
  <c r="R47" i="6"/>
  <c r="S47" i="6"/>
  <c r="T47" i="6"/>
  <c r="U47" i="6" a="1"/>
  <c r="U47" i="6" s="1"/>
  <c r="P48" i="6" a="1"/>
  <c r="P48" i="6" s="1"/>
  <c r="R48" i="6"/>
  <c r="S48" i="6"/>
  <c r="T48" i="6"/>
  <c r="U48" i="6" a="1"/>
  <c r="U48" i="6" s="1"/>
  <c r="P49" i="6" a="1"/>
  <c r="P49" i="6" s="1"/>
  <c r="R49" i="6"/>
  <c r="S49" i="6"/>
  <c r="T49" i="6"/>
  <c r="U49" i="6" a="1"/>
  <c r="U49" i="6" s="1"/>
  <c r="P50" i="6" a="1"/>
  <c r="P50" i="6" s="1"/>
  <c r="R50" i="6"/>
  <c r="S50" i="6"/>
  <c r="T50" i="6"/>
  <c r="U50" i="6" a="1"/>
  <c r="U50" i="6" s="1"/>
  <c r="P51" i="6" a="1"/>
  <c r="P51" i="6" s="1"/>
  <c r="R51" i="6"/>
  <c r="S51" i="6"/>
  <c r="T51" i="6"/>
  <c r="U51" i="6" a="1"/>
  <c r="U51" i="6" s="1"/>
  <c r="P52" i="6" a="1"/>
  <c r="P52" i="6" s="1"/>
  <c r="R52" i="6"/>
  <c r="S52" i="6"/>
  <c r="T52" i="6"/>
  <c r="U52" i="6" a="1"/>
  <c r="U52" i="6" s="1"/>
  <c r="P53" i="6" a="1"/>
  <c r="P53" i="6" s="1"/>
  <c r="R53" i="6"/>
  <c r="S53" i="6"/>
  <c r="T53" i="6"/>
  <c r="U53" i="6" a="1"/>
  <c r="U53" i="6" s="1"/>
  <c r="P54" i="6" a="1"/>
  <c r="P54" i="6" s="1"/>
  <c r="R54" i="6"/>
  <c r="S54" i="6"/>
  <c r="T54" i="6"/>
  <c r="U54" i="6" a="1"/>
  <c r="U54" i="6" s="1"/>
  <c r="P55" i="6" a="1"/>
  <c r="P55" i="6" s="1"/>
  <c r="R55" i="6"/>
  <c r="S55" i="6"/>
  <c r="T55" i="6"/>
  <c r="U55" i="6" a="1"/>
  <c r="U55" i="6" s="1"/>
  <c r="P56" i="6" a="1"/>
  <c r="P56" i="6" s="1"/>
  <c r="R56" i="6"/>
  <c r="S56" i="6"/>
  <c r="T56" i="6"/>
  <c r="U56" i="6" a="1"/>
  <c r="U56" i="6" s="1"/>
  <c r="P57" i="6" a="1"/>
  <c r="P57" i="6" s="1"/>
  <c r="R57" i="6"/>
  <c r="S57" i="6"/>
  <c r="T57" i="6"/>
  <c r="U57" i="6" a="1"/>
  <c r="U57" i="6" s="1"/>
  <c r="R2" i="6" l="1"/>
  <c r="S2" i="6" l="1"/>
  <c r="P2" i="6" a="1"/>
  <c r="P2" i="6" s="1"/>
  <c r="Q2" i="6" s="1"/>
  <c r="F80" i="4" l="1" a="1"/>
  <c r="F80" i="4" s="1"/>
  <c r="G80" i="4" s="1"/>
  <c r="F81" i="4" a="1"/>
  <c r="F81" i="4" s="1"/>
  <c r="G81" i="4" s="1"/>
  <c r="F82" i="4" a="1"/>
  <c r="F82" i="4" s="1"/>
  <c r="G82" i="4" s="1"/>
  <c r="F83" i="4" a="1"/>
  <c r="F83" i="4" s="1"/>
  <c r="G83" i="4" s="1"/>
  <c r="F84" i="4" a="1"/>
  <c r="F84" i="4" s="1"/>
  <c r="G84" i="4" s="1"/>
  <c r="F85" i="4" a="1"/>
  <c r="F85" i="4" s="1"/>
  <c r="G85" i="4" s="1"/>
  <c r="F86" i="4" a="1"/>
  <c r="F86" i="4" s="1"/>
  <c r="G86" i="4" s="1"/>
  <c r="F87" i="4" a="1"/>
  <c r="F87" i="4" s="1"/>
  <c r="G87" i="4" s="1"/>
  <c r="F88" i="4" a="1"/>
  <c r="F88" i="4" s="1"/>
  <c r="G88" i="4" s="1"/>
  <c r="F89" i="4" a="1"/>
  <c r="F89" i="4" s="1"/>
  <c r="G89" i="4" s="1"/>
  <c r="F90" i="4" a="1"/>
  <c r="F90" i="4" s="1"/>
  <c r="G90" i="4" s="1"/>
  <c r="F91" i="4" a="1"/>
  <c r="F91" i="4" s="1"/>
  <c r="G91" i="4" s="1"/>
  <c r="F92" i="4" a="1"/>
  <c r="F92" i="4" s="1"/>
  <c r="G92" i="4" s="1"/>
  <c r="F93" i="4" a="1"/>
  <c r="F93" i="4" s="1"/>
  <c r="G93" i="4" s="1"/>
  <c r="F94" i="4" a="1"/>
  <c r="F94" i="4" s="1"/>
  <c r="G94" i="4" s="1"/>
  <c r="F95" i="4" a="1"/>
  <c r="F95" i="4" s="1"/>
  <c r="G95" i="4" s="1"/>
  <c r="F96" i="4" a="1"/>
  <c r="F96" i="4" s="1"/>
  <c r="G96" i="4" s="1"/>
  <c r="F97" i="4" a="1"/>
  <c r="F97" i="4" s="1"/>
  <c r="G97" i="4" s="1"/>
  <c r="F98" i="4" a="1"/>
  <c r="F98" i="4" s="1"/>
  <c r="G98" i="4" s="1"/>
  <c r="F99" i="4" a="1"/>
  <c r="F99" i="4" s="1"/>
  <c r="G99" i="4" s="1"/>
  <c r="F100" i="4" a="1"/>
  <c r="F100" i="4" s="1"/>
  <c r="G100" i="4" s="1"/>
  <c r="F101" i="4" a="1"/>
  <c r="F101" i="4" s="1"/>
  <c r="G101" i="4" s="1"/>
  <c r="F16" i="4" a="1"/>
  <c r="F16" i="4" s="1"/>
  <c r="G16" i="4" s="1"/>
  <c r="F17" i="4" a="1"/>
  <c r="F17" i="4" s="1"/>
  <c r="G17" i="4" s="1"/>
  <c r="F18" i="4" a="1"/>
  <c r="F18" i="4" s="1"/>
  <c r="G18" i="4" s="1"/>
  <c r="F19" i="4" a="1"/>
  <c r="F19" i="4" s="1"/>
  <c r="G19" i="4" s="1"/>
  <c r="F20" i="4" a="1"/>
  <c r="F20" i="4" s="1"/>
  <c r="G20" i="4" s="1"/>
  <c r="F21" i="4" a="1"/>
  <c r="F21" i="4" s="1"/>
  <c r="G21" i="4" s="1"/>
  <c r="F22" i="4" a="1"/>
  <c r="F22" i="4" s="1"/>
  <c r="G22" i="4" s="1"/>
  <c r="F23" i="4" a="1"/>
  <c r="F23" i="4" s="1"/>
  <c r="G23" i="4" s="1"/>
  <c r="F24" i="4" a="1"/>
  <c r="F24" i="4" s="1"/>
  <c r="G24" i="4" s="1"/>
  <c r="F25" i="4" a="1"/>
  <c r="F25" i="4" s="1"/>
  <c r="G25" i="4" s="1"/>
  <c r="F26" i="4" a="1"/>
  <c r="F26" i="4" s="1"/>
  <c r="G26" i="4" s="1"/>
  <c r="F27" i="4" a="1"/>
  <c r="F27" i="4" s="1"/>
  <c r="G27" i="4" s="1"/>
  <c r="F28" i="4" a="1"/>
  <c r="F28" i="4" s="1"/>
  <c r="G28" i="4" s="1"/>
  <c r="F29" i="4" a="1"/>
  <c r="F29" i="4" s="1"/>
  <c r="G29" i="4" s="1"/>
  <c r="F30" i="4" a="1"/>
  <c r="F30" i="4" s="1"/>
  <c r="G30" i="4" s="1"/>
  <c r="F31" i="4" a="1"/>
  <c r="F31" i="4" s="1"/>
  <c r="G31" i="4" s="1"/>
  <c r="F32" i="4" a="1"/>
  <c r="F32" i="4" s="1"/>
  <c r="G32" i="4" s="1"/>
  <c r="F33" i="4" a="1"/>
  <c r="F33" i="4" s="1"/>
  <c r="G33" i="4" s="1"/>
  <c r="F34" i="4" a="1"/>
  <c r="F34" i="4" s="1"/>
  <c r="G34" i="4" s="1"/>
  <c r="F35" i="4" a="1"/>
  <c r="F35" i="4" s="1"/>
  <c r="G35" i="4" s="1"/>
  <c r="F36" i="4" a="1"/>
  <c r="F36" i="4" s="1"/>
  <c r="G36" i="4" s="1"/>
  <c r="F37" i="4" a="1"/>
  <c r="F37" i="4" s="1"/>
  <c r="G37" i="4" s="1"/>
  <c r="F38" i="4" a="1"/>
  <c r="F38" i="4" s="1"/>
  <c r="G38" i="4" s="1"/>
  <c r="F39" i="4" a="1"/>
  <c r="F39" i="4" s="1"/>
  <c r="G39" i="4" s="1"/>
  <c r="F40" i="4" a="1"/>
  <c r="F40" i="4" s="1"/>
  <c r="G40" i="4" s="1"/>
  <c r="F41" i="4" a="1"/>
  <c r="F41" i="4" s="1"/>
  <c r="G41" i="4" s="1"/>
  <c r="F42" i="4" a="1"/>
  <c r="F42" i="4" s="1"/>
  <c r="G42" i="4" s="1"/>
  <c r="F43" i="4" a="1"/>
  <c r="F43" i="4" s="1"/>
  <c r="G43" i="4" s="1"/>
  <c r="F44" i="4" a="1"/>
  <c r="F44" i="4" s="1"/>
  <c r="G44" i="4" s="1"/>
  <c r="F45" i="4" a="1"/>
  <c r="F45" i="4" s="1"/>
  <c r="G45" i="4" s="1"/>
  <c r="F46" i="4" a="1"/>
  <c r="F46" i="4" s="1"/>
  <c r="G46" i="4" s="1"/>
  <c r="F47" i="4" a="1"/>
  <c r="F47" i="4" s="1"/>
  <c r="G47" i="4" s="1"/>
  <c r="F48" i="4" a="1"/>
  <c r="F48" i="4" s="1"/>
  <c r="G48" i="4" s="1"/>
  <c r="F49" i="4" a="1"/>
  <c r="F49" i="4" s="1"/>
  <c r="G49" i="4" s="1"/>
  <c r="F50" i="4" a="1"/>
  <c r="F50" i="4" s="1"/>
  <c r="G50" i="4" s="1"/>
  <c r="F51" i="4" a="1"/>
  <c r="F51" i="4" s="1"/>
  <c r="G51" i="4" s="1"/>
  <c r="F52" i="4" a="1"/>
  <c r="F52" i="4" s="1"/>
  <c r="G52" i="4" s="1"/>
  <c r="F53" i="4" a="1"/>
  <c r="F53" i="4" s="1"/>
  <c r="G53" i="4" s="1"/>
  <c r="F54" i="4" a="1"/>
  <c r="F54" i="4" s="1"/>
  <c r="G54" i="4" s="1"/>
  <c r="F55" i="4" a="1"/>
  <c r="F55" i="4" s="1"/>
  <c r="G55" i="4" s="1"/>
  <c r="F56" i="4" a="1"/>
  <c r="F56" i="4" s="1"/>
  <c r="G56" i="4" s="1"/>
  <c r="F57" i="4" a="1"/>
  <c r="F57" i="4" s="1"/>
  <c r="G57" i="4" s="1"/>
  <c r="F58" i="4" a="1"/>
  <c r="F58" i="4" s="1"/>
  <c r="G58" i="4" s="1"/>
  <c r="F59" i="4" a="1"/>
  <c r="F59" i="4" s="1"/>
  <c r="G59" i="4" s="1"/>
  <c r="F60" i="4" a="1"/>
  <c r="F60" i="4" s="1"/>
  <c r="G60" i="4" s="1"/>
  <c r="F61" i="4" a="1"/>
  <c r="F61" i="4" s="1"/>
  <c r="G61" i="4" s="1"/>
  <c r="F62" i="4" a="1"/>
  <c r="F62" i="4" s="1"/>
  <c r="G62" i="4" s="1"/>
  <c r="F63" i="4" a="1"/>
  <c r="F63" i="4" s="1"/>
  <c r="G63" i="4" s="1"/>
  <c r="F64" i="4" a="1"/>
  <c r="F64" i="4" s="1"/>
  <c r="G64" i="4" s="1"/>
  <c r="F65" i="4" a="1"/>
  <c r="F65" i="4" s="1"/>
  <c r="G65" i="4" s="1"/>
  <c r="F66" i="4" a="1"/>
  <c r="F66" i="4" s="1"/>
  <c r="G66" i="4" s="1"/>
  <c r="F67" i="4" a="1"/>
  <c r="F67" i="4" s="1"/>
  <c r="G67" i="4" s="1"/>
  <c r="F68" i="4" a="1"/>
  <c r="F68" i="4" s="1"/>
  <c r="G68" i="4" s="1"/>
  <c r="F69" i="4" a="1"/>
  <c r="F69" i="4" s="1"/>
  <c r="G69" i="4" s="1"/>
  <c r="F70" i="4" a="1"/>
  <c r="F70" i="4" s="1"/>
  <c r="G70" i="4" s="1"/>
  <c r="F71" i="4" a="1"/>
  <c r="F71" i="4" s="1"/>
  <c r="G71" i="4" s="1"/>
  <c r="F72" i="4" a="1"/>
  <c r="F72" i="4" s="1"/>
  <c r="G72" i="4" s="1"/>
  <c r="F73" i="4" a="1"/>
  <c r="F73" i="4" s="1"/>
  <c r="G73" i="4" s="1"/>
  <c r="F74" i="4" a="1"/>
  <c r="F74" i="4" s="1"/>
  <c r="G74" i="4" s="1"/>
  <c r="F75" i="4" a="1"/>
  <c r="F75" i="4" s="1"/>
  <c r="G75" i="4" s="1"/>
  <c r="F76" i="4" a="1"/>
  <c r="F76" i="4" s="1"/>
  <c r="G76" i="4" s="1"/>
  <c r="F77" i="4" a="1"/>
  <c r="F77" i="4" s="1"/>
  <c r="G77" i="4" s="1"/>
  <c r="F78" i="4" a="1"/>
  <c r="F78" i="4" s="1"/>
  <c r="G78" i="4" s="1"/>
  <c r="F79" i="4" a="1"/>
  <c r="F79" i="4" s="1"/>
  <c r="G79" i="4" s="1"/>
  <c r="F13" i="4" a="1"/>
  <c r="F13" i="4" s="1"/>
  <c r="G13" i="4" s="1"/>
  <c r="F14" i="4" a="1"/>
  <c r="F14" i="4" s="1"/>
  <c r="G14" i="4" s="1"/>
  <c r="F15" i="4" a="1"/>
  <c r="F15" i="4" s="1"/>
  <c r="G15" i="4" s="1"/>
  <c r="F3" i="4" l="1" a="1"/>
  <c r="F3" i="4" s="1"/>
  <c r="G3" i="4" s="1"/>
  <c r="F4" i="4" a="1"/>
  <c r="F4" i="4" s="1"/>
  <c r="G4" i="4" s="1"/>
  <c r="F5" i="4" a="1"/>
  <c r="F5" i="4" s="1"/>
  <c r="G5" i="4" s="1"/>
  <c r="F6" i="4" a="1"/>
  <c r="F6" i="4" s="1"/>
  <c r="G6" i="4" s="1"/>
  <c r="F7" i="4" a="1"/>
  <c r="F7" i="4" s="1"/>
  <c r="G7" i="4" s="1"/>
  <c r="F8" i="4" a="1"/>
  <c r="F8" i="4" s="1"/>
  <c r="G8" i="4" s="1"/>
  <c r="F9" i="4" a="1"/>
  <c r="F9" i="4" s="1"/>
  <c r="G9" i="4" s="1"/>
  <c r="F10" i="4" a="1"/>
  <c r="F10" i="4" s="1"/>
  <c r="G10" i="4" s="1"/>
  <c r="F11" i="4" a="1"/>
  <c r="F11" i="4" s="1"/>
  <c r="G11" i="4" s="1"/>
  <c r="F12" i="4" a="1"/>
  <c r="F12" i="4" s="1"/>
  <c r="G12" i="4" s="1"/>
  <c r="F2" i="4" a="1"/>
  <c r="F2" i="4" s="1"/>
  <c r="B7" i="4"/>
  <c r="G2" i="4" l="1"/>
  <c r="F102" i="4"/>
  <c r="B9" i="4" s="1"/>
  <c r="B5" i="4"/>
  <c r="G102" i="4" l="1"/>
  <c r="B16" i="4" s="1"/>
  <c r="B8" i="4"/>
  <c r="B6"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<sst xmlns="http://schemas.openxmlformats.org/spreadsheetml/2006/main" count="318" uniqueCount="235">
  <si>
    <t>کد طرف حساب در سیستم حسابداری</t>
  </si>
  <si>
    <t>تاریخ و زمان صدور صورت حساب</t>
  </si>
  <si>
    <t>کد صورت حساب در سیستم حسابداری</t>
  </si>
  <si>
    <t xml:space="preserve">شماره پروانه گمرکی </t>
  </si>
  <si>
    <t xml:space="preserve">نوع ارز </t>
  </si>
  <si>
    <t>مجموع ارزش ارزی</t>
  </si>
  <si>
    <t>مجموع وزن خالص (کیلوگرم)</t>
  </si>
  <si>
    <t>نرخ برابری ارز</t>
  </si>
  <si>
    <t>مبلغ کل کالا/خدمت ریالی</t>
  </si>
  <si>
    <t>وزن خالص (کیلوگرم)</t>
  </si>
  <si>
    <t>USD</t>
  </si>
  <si>
    <t xml:space="preserve">میتواند خالی باشد </t>
  </si>
  <si>
    <t>EUR</t>
  </si>
  <si>
    <t xml:space="preserve">کل ارزش ارزی کوتاژ </t>
  </si>
  <si>
    <t xml:space="preserve">کل وزن کوتاژ اگر کوتاژ چند ردیف کالا است اعداد باید تکرار شوند  </t>
  </si>
  <si>
    <t xml:space="preserve">نرخ برابری ارز بر اساس کوتاژ </t>
  </si>
  <si>
    <t xml:space="preserve">مبلغ ارزش ریالی هر ردیف وارد شود </t>
  </si>
  <si>
    <t xml:space="preserve">وزن هر ردیف جدا </t>
  </si>
  <si>
    <t>1403-01-01</t>
  </si>
  <si>
    <t>پوند GBP</t>
  </si>
  <si>
    <t>1403/01/01</t>
  </si>
  <si>
    <t>روبل RUB</t>
  </si>
  <si>
    <t xml:space="preserve">CNH یوآن </t>
  </si>
  <si>
    <t>مجموع ارزش گمرکی</t>
  </si>
  <si>
    <t xml:space="preserve">توضیحات </t>
  </si>
  <si>
    <t xml:space="preserve">ردیف </t>
  </si>
  <si>
    <t>تکمیل شود و الزامی</t>
  </si>
  <si>
    <t xml:space="preserve">حاوی فرمول است تغییر داده نشود </t>
  </si>
  <si>
    <t xml:space="preserve">هشدارها </t>
  </si>
  <si>
    <t>دستورالعمل صدور صورتحسابهای الکترونیکی (مربوط به صادرات)</t>
  </si>
  <si>
    <r>
      <t>موارد زیر برگرفته از سند شناسه RC_IITP.IS _V7.3 :</t>
    </r>
    <r>
      <rPr>
        <b/>
        <sz val="11"/>
        <color theme="1"/>
        <rFont val="Arial"/>
        <family val="2"/>
      </rPr>
      <t xml:space="preserve"> </t>
    </r>
    <r>
      <rPr>
        <b/>
        <sz val="11"/>
        <color theme="1"/>
        <rFont val="Calibri"/>
        <family val="2"/>
      </rPr>
      <t>آذر ماه 1403 می باشد.</t>
    </r>
  </si>
  <si>
    <t>1- صفحه 24/ ردیف 8</t>
  </si>
  <si>
    <t>در صورتحسابهای الکترونیکی با الگوی صادرات، تاریخ و زمان صدور صورتحساب میبایست برابر و یا بزرگتر از تاریخ کوتاژ اظهارنامه گمرکی باشد.</t>
  </si>
  <si>
    <t>2- صفحه 29 / ردیف 10 – بالای صفحه</t>
  </si>
  <si>
    <t>در صورتحسابهای الکترونیکی با الگوی صادرات، چنانچه همه یا بخشی از اقالم صادراتی مرجوع شده ولی صادرکننده برای آن صورتحساب اصلاحی صادر ننماید، مشمول جرائم موضوع ماده (9) قانون پایانه های فروشگاهی و سامانه مودیان خواهد شد.</t>
  </si>
  <si>
    <t>3- صفحه 29 / ردیف 1 – وسط صفحه</t>
  </si>
  <si>
    <t>الگوهای صورتحساب الکترونیکی نوع اول عبارتند از الگوهای صورتحساب الکترونیکی نوع اول عبارتند از: الگوی اول (فروش) ۱ الگوی دوم فروش ارزی ۲ الگوی سوم صورتحساب طلا جواهر و (پلاتین) ۳، الگوی چهارم قرارداد پیمانکاری ۴، الگوی پنجم قبوض خدماتی ۵ الگوی ششم بلیط هواپیما ۶ ، الگوی هفتم (صادرات)، الگوی هشتم (بارنامه) و الگوی یازدهم بورس اوراق بهادار مبتنی بر کالا۱1.</t>
  </si>
  <si>
    <t>4- صفحه 29 / ردیف 7 پایین صفحه</t>
  </si>
  <si>
    <t>صورتحسابهای الکترونیکی با الگوی صادرات مختص ثبت فروشهای صادراتی میباشد.</t>
  </si>
  <si>
    <t>5- صفحه 30 / ردیف 8 بالای صفحه</t>
  </si>
  <si>
    <t>در صورتحساب های الکترونیکی با الگوی صادرات چنانچه صورتحساب صادره با اطلاعات اظهار نامه گمرکی مربوطه مطابقت نداشته باشد مودی کم اظهاری نموده باشد، صورتحساب صادره در حکم صورتحساب نوع دوم با الگوی فروش خواهد بود و مودی مشمول جرائم موضوع ماده (۹) قانون پایانه های فروشگاهی خواهد بود.</t>
  </si>
  <si>
    <t>6- صفحه 30 / ردیف 2 – وسط صفحه</t>
  </si>
  <si>
    <t>در صورتحسابهای الکترونیکی با الگوی صادرات بارنامه و بورس اوراق بهادار مبتنی بر کالا موضوع صورتحساب شامل اصلی ۱، اصلاحی ۲، ابطالی ۳ است.</t>
  </si>
  <si>
    <t>7- صفحه 30 / ردیف 6 – پایین صفحه</t>
  </si>
  <si>
    <t>در مورد صورتحسابهای الکترونیکی با الگوی صادرات و با موضوع اصالحی و ابطالی، تاریخ و زمان صدور صورتحساب اصالحی/ابطالی میبایست از تاریخ کوتاژ اظهارنامه گمرکی بزرگتر و یا مساوی آن باشد.</t>
  </si>
  <si>
    <t>8- صفحه 32 / ردیف 2</t>
  </si>
  <si>
    <t>در صورتی که صورتحساب از نوع اول (صادرات) و بورس اوراق بهادار مبتنی بر کالا ، نوع دوم و یا سوم باشد، ثبت اطلاعات مربوط به خریدار، الزامی نیست.</t>
  </si>
  <si>
    <t>9- صفحه33 / ردیف 17</t>
  </si>
  <si>
    <t>در صورتحسابهای الکترونیکی با الگوی صادرات و بورس اوراق بهادار مبتنی بر کالا، نیازی به درج اطلاعات خریدار نیست.</t>
  </si>
  <si>
    <t>10- صفحه 34 / ردیف 1-4</t>
  </si>
  <si>
    <t>رعایت تناظر یک به یک اظهار نامه گمرکی و صورتحساب الکترونیکی صادراتی بر اساس شماره کوتاژ جهت بهره مندی از معافیت نرخ صفر و مشوقهای مالیاتی الزامی است.</t>
  </si>
  <si>
    <t xml:space="preserve">در صورتحساب های الکترونیکی با الگوی صادرات ثبت فیلد شماره کوتاژ اظهار نامه گمرکی، اختیاری است. لیکن شرط بهره مندی از معافیت نرخ صفر سیستمی و مشوقهای مالیاتی ثبت این فیلد مطابق با اظهار نامه گمرکی است. </t>
  </si>
  <si>
    <t xml:space="preserve">در صورتحساب های الکترونیکی با الگوی صادرات ثبت فیلد شماره کوتاژ اظهار نامه گمرکی، اختیاری است و در صورت ثبت این فیلد می بایست دقیقا مطابق با شماره کوتاژ اظهار نامه گمرکی باشد. </t>
  </si>
  <si>
    <t>در صورتحساب های الکترونیکی با الگوی صادرات در صورت ثبت این فیلد تطابق اطلاعاتی در صورتحساب صادراتی با اظهار نامه گمرکی بر اساس شماره کوتاژ اظهار نامه گمرکی به منظور صحت سنجی اطلاعات صورتحساب انجام می شود.</t>
  </si>
  <si>
    <t>11- صفحه 35 / ردیف 4 و 5</t>
  </si>
  <si>
    <t>در صورت اصلاح اظهار نامه گمرکی و صدور صورتحساب صادراتی اصلاحی تاریخ کوتاژ اظهارنامه گمرکی صورتحساب اصلاحی از تاریخ کوتاژ اظهار نامه گمرکی صورتحساب مرجع نباید کوچکتر باشد.</t>
  </si>
  <si>
    <t>در صورتحسابهای الکترونیکی با الگوی صادرات ثبت فیلد تاریخ کوتاژ اظهار نامه گمرکی، اختیاری است. لیکن شرط بهره مندی از معافیت نرخ صفر سیستمی و مشوقهای مالیاتی ثبت این فیلد مطابق با اظهار نامه گمرکی است.</t>
  </si>
  <si>
    <t>12- صفحه 40 / ردیف 3</t>
  </si>
  <si>
    <t xml:space="preserve">در مورد صورتحسابهای الکترونیکی با الگوی صادرات مجموع صورتحساب (Xs) برابر است با مجموع ارزش </t>
  </si>
  <si>
    <t xml:space="preserve">ریالی و مجموع مالیات بر ارزش افزوده و مجموع سایر مالیات و عوارض و وجوه قانونی </t>
  </si>
  <si>
    <t xml:space="preserve">فرمول محاسبه به صورت زیر میباشد. </t>
  </si>
  <si>
    <t>Xs= RVs+W+W2</t>
  </si>
  <si>
    <t xml:space="preserve">RVs : مجموع ارزش ریالی </t>
  </si>
  <si>
    <t xml:space="preserve">W : مجموع مالیات بر ارزش افزوده </t>
  </si>
  <si>
    <t xml:space="preserve">W2 : مجموع سایر مالیات، عوارض و وجوه قانونی </t>
  </si>
  <si>
    <t>13- صفحه 40 ردیف / 4 پایین صفحه</t>
  </si>
  <si>
    <t>در صورتحسابهای الکترونیکی با الگوی صادرات در صورتی که شناسه کالا خدمت مربوط به ارائه خدمت باشد، فيلد مجموع وزن خالص اختیاری است.</t>
  </si>
  <si>
    <t>14- صفحه 43 / ردیف4</t>
  </si>
  <si>
    <t>در صورتحساب های الکترونیکی با الگوی قبوض خدماتی ، صادرات و بورس اوراق بهادار مبتنی بر کالا، روش تسویه نقدی است.</t>
  </si>
  <si>
    <t>15- صفحه 48 / ردیف 3</t>
  </si>
  <si>
    <t>چنانچه شناسه موجود در صورتحساب صادرات با شناسه موجود در اظهارنامه گمرکی مطابقت نداشته باشد صورتحساب صادره در حکم صورتحساب نوع دوم با الگوی فروش خواهد بود و مودی مشمول جرائم موضوع ماده (۹) قانون پایانه های فروشگاهی خواهد بود.</t>
  </si>
  <si>
    <t>16- صفحه 49 / ردیف 1</t>
  </si>
  <si>
    <t>در صورتحساب های الکترونیکی با الگوی صادرات منظور از این فیلد تعداد اقلام هر کالا خدمت در اظهارنامه گمرکی است.</t>
  </si>
  <si>
    <t>17- صفحه 51 / ردیف 5</t>
  </si>
  <si>
    <t>در صورتحساب های الکترونیکی با الگوی صادرات در صورتی که شناسه کالا خدمت مربوط به ارائه خدمت باشد فيلد وزن خالص اختیاری است.</t>
  </si>
  <si>
    <t>18- صفحه 52 / ردیف 3</t>
  </si>
  <si>
    <t xml:space="preserve">در صورتحساب الکترونیکی با الگوی صادرات ثبت فیلد مبلغ واحد (Cs) اختیاری است. و از رابطه زیر تبعیت می نماید. </t>
  </si>
  <si>
    <t>Cs= RV/As</t>
  </si>
  <si>
    <t xml:space="preserve">As : تعداد / مقدار </t>
  </si>
  <si>
    <t xml:space="preserve">RV ارزش ریالی کالا خدمت </t>
  </si>
  <si>
    <t>19- صفحه 54 / ردیف 1 و 2</t>
  </si>
  <si>
    <t>در صورتحسابهای الکترونیکی با الگوی فروش ارز و صادرات نوع ارز می بایست از کد ایزوی ۴۲۱۷ منبع مذکور در پانویس استخراج و ثبت شود.</t>
  </si>
  <si>
    <t>در صورتحسابهای الکترونیکی با الگوی صادرات نوع ارز مورد معامله میبایست با اظهار نامه گمرکی مطابقت داشته باشد.</t>
  </si>
  <si>
    <t>20- صفحه 55 / ردیف 2</t>
  </si>
  <si>
    <t>در صورتحسابهای الکترونیکی با الگوی صادرات نرخ ارز مورد معامله میبایست با نرخ ارز پروانه گمرکی مطابقت داشته باشد.</t>
  </si>
  <si>
    <t>21- صفحه 56 / ردیف 3</t>
  </si>
  <si>
    <t>چنانچه معادل شماره کوتاژ اعلامی در صورتحساب اظهار نامه گمرکی صادراتی وجود داشته باشد و ارزش ریالی کالا در صورتحساب با اظهارنامه مطابقت نداشته باشد صورتحساب صادره به صورت سیستمی تایید نشده و بدهی آن برای مودی لحاظ خواهد شد.</t>
  </si>
  <si>
    <t>22- صفحه 57 / ردیف 3</t>
  </si>
  <si>
    <t>در صورتحساب های الکترونیکی با الگوی صادرات ارزش ارزی کالا می بایست دقیقا منطبق با اظهار نامه گمرکی در صورتحساب ثبت شود.</t>
  </si>
  <si>
    <t>23- صفحه 61 / ردیف 5</t>
  </si>
  <si>
    <t>نرخ مالیات بر ارزش افزوده در صورتحسابهای با الگوی صادرات برابر صفر است.</t>
  </si>
  <si>
    <t>24- صفحه 64 / ردیف 5 و 6</t>
  </si>
  <si>
    <t xml:space="preserve">در صورتحساب های الکترونیکی با الگوی صادرات مبلغ سایر مالیات و عوارض (Ks2) که بر اساس نوع کالا یا خدمت تعیین می شود. اگر دارای نرخ تعیین شده باشد از فرمول زیر محاسبه می شود. </t>
  </si>
  <si>
    <t xml:space="preserve">Ks2=RV* J2/100 </t>
  </si>
  <si>
    <t xml:space="preserve">J2 : نرخ سایر مالیات، عوارض </t>
  </si>
  <si>
    <t xml:space="preserve">RV : ارزش ریالی کالا </t>
  </si>
  <si>
    <t>فاقد نرخ تعیین شده باشد میتواند بدون انجام محاسبه و در قالب عدد ثابت در صورتحساب درج شود.</t>
  </si>
  <si>
    <t xml:space="preserve">در صورتحساب های الکترونیکی با الگوی صادرات مبلغ سایر وجوه قانونی (K3) که بر اساس نوع کالا یا خدمت تعیین میشود. اگر </t>
  </si>
  <si>
    <t xml:space="preserve">دارای نرخ تعیین شده باشد از فرمول زیر محاسبه می شود. </t>
  </si>
  <si>
    <t xml:space="preserve">Ks3=RV* J3/100 </t>
  </si>
  <si>
    <t xml:space="preserve">J3 نرخ سایر وجوه قانونی </t>
  </si>
  <si>
    <t>25- صفحه 72 ردیف 4</t>
  </si>
  <si>
    <t xml:space="preserve">در صورتحساب های الکترونیکی با الگوی صادرات مبلغ کل کالا خدمت از فرمول زیر محاسبه می شود. </t>
  </si>
  <si>
    <t>Os= RV + Ks + Ks2 + Ks3</t>
  </si>
  <si>
    <t xml:space="preserve">K : مبلغ مالیات بر ارزش افزوده </t>
  </si>
  <si>
    <t xml:space="preserve">KS2 : مبلغ سایر مالیات و عوارض </t>
  </si>
  <si>
    <t xml:space="preserve">K3 : مبلغ سایر وجوه قانونی </t>
  </si>
  <si>
    <t>4- صفحه 61</t>
  </si>
  <si>
    <t>نرخ مالیات بر ارزش افزوده در صورتحسابهای با الگوی صادرات برابر صفر است</t>
  </si>
  <si>
    <t>مبلغ کل ارزی C4</t>
  </si>
  <si>
    <t>نرخ برابری ارز B2</t>
  </si>
  <si>
    <t xml:space="preserve">نزدیک ترین عدد صحیحی میخوام که وقتی مبلغ کل ارزی * نرخ برابری ارز ضرب میشود که اون عدد صحیح </t>
  </si>
  <si>
    <r>
      <t>1-</t>
    </r>
    <r>
      <rPr>
        <sz val="7"/>
        <color theme="1"/>
        <rFont val="Times New Roman"/>
        <family val="1"/>
      </rPr>
      <t xml:space="preserve">      </t>
    </r>
    <r>
      <rPr>
        <sz val="11"/>
        <color theme="1"/>
        <rFont val="Calibri"/>
        <family val="2"/>
      </rPr>
      <t xml:space="preserve">نباید کوچکتر از ( مبلغ کل ارزش * نرخ برابری ارز  )-نرخ برابری ارز 10% </t>
    </r>
  </si>
  <si>
    <r>
      <t>2-</t>
    </r>
    <r>
      <rPr>
        <sz val="7"/>
        <color theme="1"/>
        <rFont val="Times New Roman"/>
        <family val="1"/>
      </rPr>
      <t xml:space="preserve">      </t>
    </r>
    <r>
      <rPr>
        <sz val="11"/>
        <color theme="1"/>
        <rFont val="Calibri"/>
        <family val="2"/>
      </rPr>
      <t>نباید بزرگتر از ( مبلغ کل ارزش * نرخ برابری ارز  )+ نرخ 10%</t>
    </r>
  </si>
  <si>
    <t xml:space="preserve">مورد نیاز </t>
  </si>
  <si>
    <t xml:space="preserve">مبلغ </t>
  </si>
  <si>
    <t xml:space="preserve">مبلغ کل ریالی </t>
  </si>
  <si>
    <t>مبلغ کل ارزی</t>
  </si>
  <si>
    <t xml:space="preserve">مبالغ در نرم افزار جایگزین شود </t>
  </si>
  <si>
    <t xml:space="preserve">فرمت مورد قبول </t>
  </si>
  <si>
    <t xml:space="preserve">آخرین ردیف </t>
  </si>
  <si>
    <t xml:space="preserve">مبلغ ریالی که باید وارد شود </t>
  </si>
  <si>
    <t xml:space="preserve">اختلاف ریالی </t>
  </si>
  <si>
    <t xml:space="preserve">اختلاف ارزی </t>
  </si>
  <si>
    <t>کد صورتحساب</t>
  </si>
  <si>
    <t xml:space="preserve">اختلاف وزن </t>
  </si>
  <si>
    <t xml:space="preserve">خطای اعشار در وزن و نرخ برابری ارز </t>
  </si>
  <si>
    <t>مبلغ ریالی پیشنهادی</t>
  </si>
  <si>
    <t xml:space="preserve">ارزی پیشنهادی </t>
  </si>
  <si>
    <t>تعداد/مقدار</t>
  </si>
  <si>
    <t xml:space="preserve">اختلاف </t>
  </si>
  <si>
    <t>خطا در ستون m</t>
  </si>
  <si>
    <t>1404/08/20</t>
  </si>
  <si>
    <t>23,200</t>
  </si>
  <si>
    <t>470006795843</t>
  </si>
  <si>
    <t>470006796725</t>
  </si>
  <si>
    <t>470006797758</t>
  </si>
  <si>
    <t>470006798518</t>
  </si>
  <si>
    <t>470006798873</t>
  </si>
  <si>
    <t>470006800623</t>
  </si>
  <si>
    <t>470006802485</t>
  </si>
  <si>
    <t xml:space="preserve">شماره فاکتور </t>
  </si>
  <si>
    <t xml:space="preserve">تاریخ فاکتور </t>
  </si>
  <si>
    <t xml:space="preserve">کد کالا </t>
  </si>
  <si>
    <t>شماره کوتاژ</t>
  </si>
  <si>
    <t>تاریخ گوتاژ</t>
  </si>
  <si>
    <t>کد گمرک اظهار</t>
  </si>
  <si>
    <t xml:space="preserve">مجموع وزن </t>
  </si>
  <si>
    <t>کد طرف حساب</t>
  </si>
  <si>
    <t>خطاها</t>
  </si>
  <si>
    <t xml:space="preserve">الزامی </t>
  </si>
  <si>
    <t>1404/09/12</t>
  </si>
  <si>
    <t>26137-470008</t>
  </si>
  <si>
    <t>14,040</t>
  </si>
  <si>
    <t>خطا در ستون J</t>
  </si>
  <si>
    <t>عدم تطابق کوتاژ و شماره صورتحساب</t>
  </si>
  <si>
    <t>شرح کامل کنترل‌های انجام‌شده در VBA و پیام‌های ثبت‌شده در ستون V</t>
  </si>
  <si>
    <t>در این VBA، بر اساس دستورالعمل‌های کنترلی یکپارچگی اطلاعات، محاسبات مالی و تطابق اسناد، داده‌های فایل اکسل بررسی می‌شوند.</t>
  </si>
  <si>
    <t>در صورت صحت هر کنترل، هیچ متنی در ستون V ثبت نمی‌شود.</t>
  </si>
  <si>
    <t>در صورت وجود خطا، متن پیام دقیقاً مطابق موارد زیر در ستون V (خطاها) درج می‌شود.</t>
  </si>
  <si>
    <r>
      <t xml:space="preserve">در صورت وجود چند خطا در یک ردیف، پیام‌ها با علامت </t>
    </r>
    <r>
      <rPr>
        <sz val="10"/>
        <color theme="1"/>
        <rFont val="Arial Unicode MS"/>
      </rPr>
      <t>|</t>
    </r>
    <r>
      <rPr>
        <sz val="12"/>
        <color theme="1"/>
        <rFont val="Calibri"/>
        <family val="2"/>
        <scheme val="minor"/>
      </rPr>
      <t xml:space="preserve"> از هم جدا می‌شوند.</t>
    </r>
  </si>
  <si>
    <t>پیام «عدم تطابق کوتاژ و شماره صورتحساب» همیشه در ابتدای متن می‌آید.</t>
  </si>
  <si>
    <t>1) کنترل تطابق شماره صورتحساب (ستون A) و شماره کوتاژ (ستون F)</t>
  </si>
  <si>
    <t>در این VBA بر اساس دستورالعمل تطابق اسناد گمرکی و صورتحساب فروش کنترل می‌شود که:</t>
  </si>
  <si>
    <r>
      <t xml:space="preserve">برای هر </t>
    </r>
    <r>
      <rPr>
        <b/>
        <sz val="12"/>
        <color theme="1"/>
        <rFont val="Calibri"/>
        <family val="2"/>
        <scheme val="minor"/>
      </rPr>
      <t>شماره کوتاژ (F)</t>
    </r>
    <r>
      <rPr>
        <sz val="12"/>
        <color theme="1"/>
        <rFont val="Calibri"/>
        <family val="2"/>
        <scheme val="minor"/>
      </rPr>
      <t xml:space="preserve"> فقط یک </t>
    </r>
    <r>
      <rPr>
        <b/>
        <sz val="12"/>
        <color theme="1"/>
        <rFont val="Calibri"/>
        <family val="2"/>
        <scheme val="minor"/>
      </rPr>
      <t>شماره صورتحساب (A)</t>
    </r>
    <r>
      <rPr>
        <sz val="12"/>
        <color theme="1"/>
        <rFont val="Calibri"/>
        <family val="2"/>
        <scheme val="minor"/>
      </rPr>
      <t xml:space="preserve"> وجود داشته باشد</t>
    </r>
  </si>
  <si>
    <r>
      <t xml:space="preserve">و برای هر </t>
    </r>
    <r>
      <rPr>
        <b/>
        <sz val="12"/>
        <color theme="1"/>
        <rFont val="Calibri"/>
        <family val="2"/>
        <scheme val="minor"/>
      </rPr>
      <t>شماره صورتحساب (A)</t>
    </r>
    <r>
      <rPr>
        <sz val="12"/>
        <color theme="1"/>
        <rFont val="Calibri"/>
        <family val="2"/>
        <scheme val="minor"/>
      </rPr>
      <t xml:space="preserve"> فقط یک </t>
    </r>
    <r>
      <rPr>
        <b/>
        <sz val="12"/>
        <color theme="1"/>
        <rFont val="Calibri"/>
        <family val="2"/>
        <scheme val="minor"/>
      </rPr>
      <t>شماره کوتاژ (F)</t>
    </r>
    <r>
      <rPr>
        <sz val="12"/>
        <color theme="1"/>
        <rFont val="Calibri"/>
        <family val="2"/>
        <scheme val="minor"/>
      </rPr>
      <t xml:space="preserve"> ثبت شده باشد</t>
    </r>
  </si>
  <si>
    <t>در صورت وجود خطا:</t>
  </si>
  <si>
    <r>
      <t xml:space="preserve">سلول ستون </t>
    </r>
    <r>
      <rPr>
        <b/>
        <sz val="12"/>
        <color theme="1"/>
        <rFont val="Calibri"/>
        <family val="2"/>
        <scheme val="minor"/>
      </rPr>
      <t>A</t>
    </r>
    <r>
      <rPr>
        <sz val="12"/>
        <color theme="1"/>
        <rFont val="Calibri"/>
        <family val="2"/>
        <scheme val="minor"/>
      </rPr>
      <t xml:space="preserve"> قرمز می‌شود</t>
    </r>
  </si>
  <si>
    <r>
      <t xml:space="preserve">پیام زیر </t>
    </r>
    <r>
      <rPr>
        <b/>
        <sz val="12"/>
        <color theme="1"/>
        <rFont val="Calibri"/>
        <family val="2"/>
        <scheme val="minor"/>
      </rPr>
      <t>عیناً</t>
    </r>
    <r>
      <rPr>
        <sz val="12"/>
        <color theme="1"/>
        <rFont val="Calibri"/>
        <family val="2"/>
        <scheme val="minor"/>
      </rPr>
      <t xml:space="preserve"> در ستون V ثبت می‌شود:</t>
    </r>
  </si>
  <si>
    <t>2) کنترل تعداد رقم اعشار در ستون J (مجموع ارزش ارزی)</t>
  </si>
  <si>
    <t>در این VBA بر اساس دستورالعمل محاسبات ارزی کنترل می‌شود که:</t>
  </si>
  <si>
    <r>
      <t xml:space="preserve">مقدار ستون </t>
    </r>
    <r>
      <rPr>
        <b/>
        <sz val="12"/>
        <color theme="1"/>
        <rFont val="Calibri"/>
        <family val="2"/>
        <scheme val="minor"/>
      </rPr>
      <t>J</t>
    </r>
    <r>
      <rPr>
        <sz val="12"/>
        <color theme="1"/>
        <rFont val="Calibri"/>
        <family val="2"/>
        <scheme val="minor"/>
      </rPr>
      <t xml:space="preserve"> بیش از </t>
    </r>
    <r>
      <rPr>
        <b/>
        <sz val="12"/>
        <color theme="1"/>
        <rFont val="Calibri"/>
        <family val="2"/>
        <scheme val="minor"/>
      </rPr>
      <t>۴ رقم اعشار</t>
    </r>
    <r>
      <rPr>
        <sz val="12"/>
        <color theme="1"/>
        <rFont val="Calibri"/>
        <family val="2"/>
        <scheme val="minor"/>
      </rPr>
      <t xml:space="preserve"> نداشته باشد</t>
    </r>
  </si>
  <si>
    <r>
      <t xml:space="preserve">سلول ستون </t>
    </r>
    <r>
      <rPr>
        <b/>
        <sz val="12"/>
        <color theme="1"/>
        <rFont val="Calibri"/>
        <family val="2"/>
        <scheme val="minor"/>
      </rPr>
      <t>J</t>
    </r>
    <r>
      <rPr>
        <sz val="12"/>
        <color theme="1"/>
        <rFont val="Calibri"/>
        <family val="2"/>
        <scheme val="minor"/>
      </rPr>
      <t xml:space="preserve"> قرمز می‌شود</t>
    </r>
  </si>
  <si>
    <t>خطا: ستون J بيش از 4 رقم اعشار دارد</t>
  </si>
  <si>
    <t>3) کنترل صحیح بودن مقادیر عددی در ستون‌های K، L، M و N</t>
  </si>
  <si>
    <r>
      <t xml:space="preserve">در این VBA بر اساس دستورالعمل ثبت مقادیر عددی کنترل می‌شود که ستون‌های زیر </t>
    </r>
    <r>
      <rPr>
        <b/>
        <sz val="12"/>
        <color theme="1"/>
        <rFont val="Calibri"/>
        <family val="2"/>
        <scheme val="minor"/>
      </rPr>
      <t>عدد صحیح</t>
    </r>
    <r>
      <rPr>
        <sz val="12"/>
        <color theme="1"/>
        <rFont val="Calibri"/>
        <family val="2"/>
        <scheme val="minor"/>
      </rPr>
      <t xml:space="preserve"> باشند:</t>
    </r>
  </si>
  <si>
    <r>
      <t>K</t>
    </r>
    <r>
      <rPr>
        <sz val="12"/>
        <color theme="1"/>
        <rFont val="Calibri"/>
        <family val="2"/>
        <scheme val="minor"/>
      </rPr>
      <t xml:space="preserve"> (مجموع وزن)</t>
    </r>
  </si>
  <si>
    <r>
      <t>L</t>
    </r>
    <r>
      <rPr>
        <sz val="12"/>
        <color theme="1"/>
        <rFont val="Calibri"/>
        <family val="2"/>
        <scheme val="minor"/>
      </rPr>
      <t xml:space="preserve"> (نرخ برابری ارز)</t>
    </r>
  </si>
  <si>
    <r>
      <t>M</t>
    </r>
    <r>
      <rPr>
        <sz val="12"/>
        <color theme="1"/>
        <rFont val="Calibri"/>
        <family val="2"/>
        <scheme val="minor"/>
      </rPr>
      <t xml:space="preserve"> (مبلغ کل کالا/خدمت ریالی)</t>
    </r>
  </si>
  <si>
    <r>
      <t>N</t>
    </r>
    <r>
      <rPr>
        <sz val="12"/>
        <color theme="1"/>
        <rFont val="Calibri"/>
        <family val="2"/>
        <scheme val="minor"/>
      </rPr>
      <t xml:space="preserve"> (وزن خالص)</t>
    </r>
  </si>
  <si>
    <t>سلول ستون مربوطه قرمز می‌شود</t>
  </si>
  <si>
    <r>
      <t xml:space="preserve">پیام زیر (بسته به ستون) </t>
    </r>
    <r>
      <rPr>
        <b/>
        <sz val="12"/>
        <color theme="1"/>
        <rFont val="Calibri"/>
        <family val="2"/>
        <scheme val="minor"/>
      </rPr>
      <t>عیناً</t>
    </r>
    <r>
      <rPr>
        <sz val="12"/>
        <color theme="1"/>
        <rFont val="Calibri"/>
        <family val="2"/>
        <scheme val="minor"/>
      </rPr>
      <t xml:space="preserve"> در ستون V ثبت می‌شود:</t>
    </r>
  </si>
  <si>
    <t>خطا: ستون K اعشاري است</t>
  </si>
  <si>
    <t>خطا: ستون L اعشاري است</t>
  </si>
  <si>
    <t>خطا: ستون M اعشاري است</t>
  </si>
  <si>
    <t>خطا: ستون N اعشاري است</t>
  </si>
  <si>
    <t>4) کنترل تطابق جمع وزن خالص (N) با مجموع وزن (K) برای هر کوتاژ</t>
  </si>
  <si>
    <t>در این VBA بر اساس دستورالعمل تجمیع اقلام یک کوتاژ کنترل می‌شود که:</t>
  </si>
  <si>
    <r>
      <t xml:space="preserve">مجموع مقادیر ستون </t>
    </r>
    <r>
      <rPr>
        <b/>
        <sz val="12"/>
        <color theme="1"/>
        <rFont val="Calibri"/>
        <family val="2"/>
        <scheme val="minor"/>
      </rPr>
      <t>N</t>
    </r>
    <r>
      <rPr>
        <sz val="12"/>
        <color theme="1"/>
        <rFont val="Calibri"/>
        <family val="2"/>
        <scheme val="minor"/>
      </rPr>
      <t xml:space="preserve"> برای هر </t>
    </r>
    <r>
      <rPr>
        <b/>
        <sz val="12"/>
        <color theme="1"/>
        <rFont val="Calibri"/>
        <family val="2"/>
        <scheme val="minor"/>
      </rPr>
      <t>کوتاژ (F)</t>
    </r>
    <r>
      <rPr>
        <sz val="12"/>
        <color theme="1"/>
        <rFont val="Calibri"/>
        <family val="2"/>
        <scheme val="minor"/>
      </rPr>
      <t xml:space="preserve"> برابر با مقدار ستون </t>
    </r>
    <r>
      <rPr>
        <b/>
        <sz val="12"/>
        <color theme="1"/>
        <rFont val="Calibri"/>
        <family val="2"/>
        <scheme val="minor"/>
      </rPr>
      <t>K</t>
    </r>
    <r>
      <rPr>
        <sz val="12"/>
        <color theme="1"/>
        <rFont val="Calibri"/>
        <family val="2"/>
        <scheme val="minor"/>
      </rPr>
      <t xml:space="preserve"> باشد</t>
    </r>
  </si>
  <si>
    <r>
      <t xml:space="preserve">سلول ستون </t>
    </r>
    <r>
      <rPr>
        <b/>
        <sz val="12"/>
        <color theme="1"/>
        <rFont val="Calibri"/>
        <family val="2"/>
        <scheme val="minor"/>
      </rPr>
      <t>K</t>
    </r>
    <r>
      <rPr>
        <sz val="12"/>
        <color theme="1"/>
        <rFont val="Calibri"/>
        <family val="2"/>
        <scheme val="minor"/>
      </rPr>
      <t xml:space="preserve"> قرمز می‌شود</t>
    </r>
  </si>
  <si>
    <r>
      <t xml:space="preserve">پیام زیر </t>
    </r>
    <r>
      <rPr>
        <b/>
        <sz val="12"/>
        <color theme="1"/>
        <rFont val="Calibri"/>
        <family val="2"/>
        <scheme val="minor"/>
      </rPr>
      <t>با مقادیر واقعی همان ردیف</t>
    </r>
    <r>
      <rPr>
        <sz val="12"/>
        <color theme="1"/>
        <rFont val="Calibri"/>
        <family val="2"/>
        <scheme val="minor"/>
      </rPr>
      <t xml:space="preserve"> در ستون V ثبت می‌شود:</t>
    </r>
  </si>
  <si>
    <t>جمع N = 116,000 | K = 120,000 | اختلاف = -4,000</t>
  </si>
  <si>
    <t>5) کنترل نسبت مبلغ ریالی به نرخ ارز (M ÷ L)</t>
  </si>
  <si>
    <t>در این VBA بر اساس دستورالعمل محاسبه نسبت‌های مالی کنترل می‌شود که:</t>
  </si>
  <si>
    <r>
      <t xml:space="preserve">نسبت </t>
    </r>
    <r>
      <rPr>
        <b/>
        <sz val="12"/>
        <color theme="1"/>
        <rFont val="Calibri"/>
        <family val="2"/>
        <scheme val="minor"/>
      </rPr>
      <t>M بر L</t>
    </r>
    <r>
      <rPr>
        <sz val="12"/>
        <color theme="1"/>
        <rFont val="Calibri"/>
        <family val="2"/>
        <scheme val="minor"/>
      </rPr>
      <t xml:space="preserve"> بیش از </t>
    </r>
    <r>
      <rPr>
        <b/>
        <sz val="12"/>
        <color theme="1"/>
        <rFont val="Calibri"/>
        <family val="2"/>
        <scheme val="minor"/>
      </rPr>
      <t>۴ رقم اعشار</t>
    </r>
    <r>
      <rPr>
        <sz val="12"/>
        <color theme="1"/>
        <rFont val="Calibri"/>
        <family val="2"/>
        <scheme val="minor"/>
      </rPr>
      <t xml:space="preserve"> نداشته باشد</t>
    </r>
  </si>
  <si>
    <r>
      <t xml:space="preserve">سلول‌های ستون </t>
    </r>
    <r>
      <rPr>
        <b/>
        <sz val="12"/>
        <color theme="1"/>
        <rFont val="Calibri"/>
        <family val="2"/>
        <scheme val="minor"/>
      </rPr>
      <t>M</t>
    </r>
    <r>
      <rPr>
        <sz val="12"/>
        <color theme="1"/>
        <rFont val="Calibri"/>
        <family val="2"/>
        <scheme val="minor"/>
      </rPr>
      <t xml:space="preserve"> و </t>
    </r>
    <r>
      <rPr>
        <b/>
        <sz val="12"/>
        <color theme="1"/>
        <rFont val="Calibri"/>
        <family val="2"/>
        <scheme val="minor"/>
      </rPr>
      <t>L</t>
    </r>
    <r>
      <rPr>
        <sz val="12"/>
        <color theme="1"/>
        <rFont val="Calibri"/>
        <family val="2"/>
        <scheme val="minor"/>
      </rPr>
      <t xml:space="preserve"> قرمز می‌شوند</t>
    </r>
  </si>
  <si>
    <t>تقسيم M بر L نبايد بيش از 4 رقم اعشار داشته باشد</t>
  </si>
  <si>
    <t>6) کنترل اختلاف ریالی کل هر صورتحساب</t>
  </si>
  <si>
    <t>در این VBA بر اساس دستورالعمل تطبیق جمع اقلام صورتحساب کنترل می‌شود که:</t>
  </si>
  <si>
    <r>
      <t xml:space="preserve">مجموع مقادیر </t>
    </r>
    <r>
      <rPr>
        <sz val="10"/>
        <color theme="1"/>
        <rFont val="Arial Unicode MS"/>
      </rPr>
      <t>Round(M / L, 4)</t>
    </r>
    <r>
      <rPr>
        <sz val="12"/>
        <color theme="1"/>
        <rFont val="Calibri"/>
        <family val="2"/>
        <scheme val="minor"/>
      </rPr>
      <t xml:space="preserve"> در ردیف‌های یک صورتحساب</t>
    </r>
  </si>
  <si>
    <r>
      <t xml:space="preserve">با مقدار ستون </t>
    </r>
    <r>
      <rPr>
        <b/>
        <sz val="12"/>
        <color theme="1"/>
        <rFont val="Calibri"/>
        <family val="2"/>
        <scheme val="minor"/>
      </rPr>
      <t>J (مجموع ارزش ارزی)</t>
    </r>
    <r>
      <rPr>
        <sz val="12"/>
        <color theme="1"/>
        <rFont val="Calibri"/>
        <family val="2"/>
        <scheme val="minor"/>
      </rPr>
      <t xml:space="preserve"> همان صورتحساب برابر باشد</t>
    </r>
  </si>
  <si>
    <r>
      <t xml:space="preserve">این کنترل </t>
    </r>
    <r>
      <rPr>
        <b/>
        <sz val="12"/>
        <color theme="1"/>
        <rFont val="Calibri"/>
        <family val="2"/>
        <scheme val="minor"/>
      </rPr>
      <t>فقط روی اولین ردیف هر شماره صورتحساب</t>
    </r>
    <r>
      <rPr>
        <sz val="12"/>
        <color theme="1"/>
        <rFont val="Calibri"/>
        <family val="2"/>
        <scheme val="minor"/>
      </rPr>
      <t xml:space="preserve"> انجام می‌شود.</t>
    </r>
  </si>
  <si>
    <r>
      <t xml:space="preserve">پیام زیر </t>
    </r>
    <r>
      <rPr>
        <b/>
        <sz val="12"/>
        <color theme="1"/>
        <rFont val="Calibri"/>
        <family val="2"/>
        <scheme val="minor"/>
      </rPr>
      <t>با مقدار واقعی اختلاف</t>
    </r>
    <r>
      <rPr>
        <sz val="12"/>
        <color theme="1"/>
        <rFont val="Calibri"/>
        <family val="2"/>
        <scheme val="minor"/>
      </rPr>
      <t xml:space="preserve"> در ستون V ثبت می‌شود:</t>
    </r>
  </si>
  <si>
    <t>اختلاف معادل 125,000 ريال</t>
  </si>
  <si>
    <t>7) کنترل یکنواختی اطلاعات در ردیف‌های یک صورتحساب</t>
  </si>
  <si>
    <t>در این VBA بر اساس دستورالعمل یکپارچگی اطلاعات صورتحساب کنترل می‌شود که:</t>
  </si>
  <si>
    <r>
      <t xml:space="preserve">مقادیر ستون‌های زیر در تمام ردیف‌های دارای </t>
    </r>
    <r>
      <rPr>
        <b/>
        <sz val="12"/>
        <color theme="1"/>
        <rFont val="Calibri"/>
        <family val="2"/>
        <scheme val="minor"/>
      </rPr>
      <t>شماره صورتحساب یکسان (A)</t>
    </r>
    <r>
      <rPr>
        <sz val="12"/>
        <color theme="1"/>
        <rFont val="Calibri"/>
        <family val="2"/>
        <scheme val="minor"/>
      </rPr>
      <t xml:space="preserve"> برابر باشند:</t>
    </r>
  </si>
  <si>
    <t>B</t>
  </si>
  <si>
    <t>F</t>
  </si>
  <si>
    <t>G</t>
  </si>
  <si>
    <t>H</t>
  </si>
  <si>
    <t>I</t>
  </si>
  <si>
    <t>J</t>
  </si>
  <si>
    <t>K</t>
  </si>
  <si>
    <t>L</t>
  </si>
  <si>
    <t>سلول ستون دارای مغایرت قرمز می‌شود</t>
  </si>
  <si>
    <t>خطا در ستون B</t>
  </si>
  <si>
    <t>خطا در ستون F</t>
  </si>
  <si>
    <t>خطا در ستون G</t>
  </si>
  <si>
    <t>خطا در ستون H</t>
  </si>
  <si>
    <t>خطا در ستون I</t>
  </si>
  <si>
    <t>خطا در ستون K</t>
  </si>
  <si>
    <t>خطا در ستون L</t>
  </si>
  <si>
    <t>8) نحوه نمایش پیام‌ها در ستون V</t>
  </si>
  <si>
    <r>
      <t xml:space="preserve">در صورت وجود چند خطا، پیام‌ها با </t>
    </r>
    <r>
      <rPr>
        <sz val="10"/>
        <color theme="1"/>
        <rFont val="Arial Unicode MS"/>
      </rPr>
      <t>|</t>
    </r>
    <r>
      <rPr>
        <sz val="12"/>
        <color theme="1"/>
        <rFont val="Calibri"/>
        <family val="2"/>
        <scheme val="minor"/>
      </rPr>
      <t xml:space="preserve"> از هم جدا می‌شوند</t>
    </r>
  </si>
  <si>
    <t>ترتیب پیام‌ها حفظ می‌شود</t>
  </si>
  <si>
    <t>پیام «عدم تطابق کوتاژ و شماره صورتحساب» همیشه در ابتدای متن قرار می‌گیرد</t>
  </si>
  <si>
    <t>9) پیام پایان عملیات</t>
  </si>
  <si>
    <t>پس از اتمام کلیه کنترل‌ها، پیام زیر نمایش داده می‌شود:</t>
  </si>
  <si>
    <t>کنترل کامل انجام شد (خروجي در ستون V).</t>
  </si>
  <si>
    <t xml:space="preserve">1- همه اختلافات باید حل  شود ستون های p تا u فرمول دارند و هر خطا را جداگانه نمایشش میده 
2- برای دریافت خطاها به صورت کلی در ستون v باید vba را اجرا کنید که قبل از آن نیاز هست developer را در اکسل فعال کنید پس از فعالسازی ماکرو را بزنید سپس run و یا دکمه ctrl+m را فشار دهید. 
3- اگر برنامه اکسل شما قدیمی هست از شیت بعدی استفاده کنید </t>
  </si>
  <si>
    <t xml:space="preserve">ویدیو آموزشی </t>
  </si>
  <si>
    <t>اعداد قبلی</t>
  </si>
  <si>
    <t>1- جمع N = 1,238 | K = 17,527 | اختلاف = -16,289</t>
  </si>
  <si>
    <t>1- جمع N = 23,100 | K = 23,200 | اختلاف =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</si>
</sst>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 #,##0.00_-_ ;_ * #,##0.00\-_ ;_ * &quot;-&quot;??_-_ ;_ @_ "/>
    <numFmt numFmtId="164" formatCode="_ * #,##0.0000_-_ ;_ * #,##0.0000\-_ ;_ * &quot;-&quot;??_-_ ;_ @_ "/>
    <numFmt numFmtId="165" formatCode="_ * #,##0_-_ ;_ * #,##0\-_ ;_ * &quot;-&quot;??_-_ ;_ @_ "/>
    <numFmt numFmtId="166" formatCode="#,##0.0000"/>
    <numFmt numFmtId="167" formatCode="#,##0.000"/>
    <numFmt numFmtId="168" formatCode="_ * #,##0.00000_-_ر_ي_ا_ل_ ;_ * #,##0.00000\-_ر_ي_ا_ل_ ;_ * &quot;-&quot;??_-_ر_ي_ا_ل_ ;_ @_ "/>
    <numFmt numFmtId="169" formatCode="_ * #,##0_-_ر_ي_ا_ل_ ;_ * #,##0\-_ر_ي_ا_ل_ ;_ * &quot;-&quot;??_-_ر_ي_ا_ل_ ;_ @_ "/>
    <numFmt numFmtId="170" formatCode="_ * #,##0.00_-_ر_ي_ا_ل_ ;_ * #,##0.00\-_ر_ي_ا_ل_ ;_ * &quot;-&quot;??_-_ر_ي_ا_ل_ ;_ @_ "/>
  </numFmts>
  <fonts count="35">
    <font>
      <sz val="12"/>
      <color theme="1"/>
      <name val="Calibri"/>
      <family val="2"/>
      <scheme val="minor"/>
    </font>
    <font>
      <sz val="12"/>
      <color theme="1"/>
      <name val="B Nazanin"/>
      <charset val="178"/>
    </font>
    <font>
      <sz val="11"/>
      <color rgb="FF000000"/>
      <name val="Calibri"/>
      <family val="2"/>
    </font>
    <font>
      <b/>
      <sz val="11"/>
      <color theme="1"/>
      <name val="B Titr"/>
      <charset val="178"/>
    </font>
    <font>
      <sz val="11"/>
      <color theme="1"/>
      <name val="Calibri"/>
      <family val="2"/>
    </font>
    <font>
      <b/>
      <sz val="11"/>
      <color theme="1"/>
      <name val="Calibri"/>
      <family val="2"/>
    </font>
    <font>
      <b/>
      <sz val="11"/>
      <color theme="1"/>
      <name val="Arial"/>
      <family val="2"/>
    </font>
    <font>
      <sz val="7"/>
      <color theme="1"/>
      <name val="Times New Roman"/>
      <family val="1"/>
    </font>
    <font>
      <sz val="12"/>
      <color theme="1"/>
      <name val="Calibri"/>
      <family val="2"/>
      <scheme val="minor"/>
    </font>
    <font>
      <b/>
      <sz val="12"/>
      <color theme="1"/>
      <name val="B Nazanin"/>
      <charset val="178"/>
    </font>
    <font>
      <b/>
      <sz val="12"/>
      <color theme="1"/>
      <name val="B Titr"/>
      <charset val="178"/>
    </font>
    <font>
      <b/>
      <sz val="11"/>
      <color rgb="FF222222"/>
      <name val="B Nazanin"/>
      <charset val="178"/>
    </font>
    <font>
      <b/>
      <sz val="11"/>
      <color rgb="FF212529"/>
      <name val="B Nazanin"/>
      <charset val="178"/>
    </font>
    <font>
      <b/>
      <sz val="11"/>
      <color rgb="FF000000"/>
      <name val="B Nazanin"/>
      <charset val="178"/>
    </font>
    <font>
      <sz val="12"/>
      <color rgb="FF000000"/>
      <name val="Calibri"/>
      <family val="2"/>
    </font>
    <font>
      <sz val="12"/>
      <color theme="1"/>
      <name val="B Titr"/>
      <charset val="178"/>
    </font>
    <font>
      <sz val="12"/>
      <color rgb="FF000000"/>
      <name val="B Nazanin"/>
      <charset val="178"/>
    </font>
    <font>
      <sz val="12"/>
      <color rgb="FF000000"/>
      <name val="B Titr"/>
      <charset val="178"/>
    </font>
    <font>
      <b/>
      <sz val="12"/>
      <color rgb="FF222222"/>
      <name val="B Titr"/>
      <charset val="178"/>
    </font>
    <font>
      <sz val="12"/>
      <color rgb="FFFF0000"/>
      <name val="B Nazanin"/>
      <charset val="178"/>
    </font>
    <font>
      <sz val="10"/>
      <color theme="1"/>
      <name val="B Titr"/>
      <charset val="178"/>
    </font>
    <font>
      <sz val="16"/>
      <color theme="1"/>
      <name val="B Nazanin"/>
      <charset val="178"/>
    </font>
    <font>
      <sz val="16"/>
      <color rgb="FF000000"/>
      <name val="B Nazanin"/>
      <charset val="178"/>
    </font>
    <font>
      <sz val="11"/>
      <color theme="1"/>
      <name val="B Nazanin"/>
      <charset val="178"/>
    </font>
    <font>
      <sz val="13"/>
      <color theme="1"/>
      <name val="Tahoma"/>
      <family val="2"/>
    </font>
    <font>
      <b/>
      <sz val="24"/>
      <color theme="1"/>
      <name val="Calibri"/>
      <family val="2"/>
      <scheme val="minor"/>
    </font>
    <font>
      <b/>
      <sz val="12"/>
      <color theme="1"/>
      <name val="Calibri"/>
      <family val="2"/>
      <scheme val="minor"/>
    </font>
    <font>
      <sz val="10"/>
      <color theme="1"/>
      <name val="Arial Unicode MS"/>
    </font>
    <font>
      <b/>
      <sz val="18"/>
      <color theme="1"/>
      <name val="Calibri"/>
      <family val="2"/>
      <scheme val="minor"/>
    </font>
    <font>
      <b/>
      <sz val="13.5"/>
      <color theme="1"/>
      <name val="Calibri"/>
      <family val="2"/>
      <scheme val="minor"/>
    </font>
    <font>
      <u/>
      <sz val="12"/>
      <color theme="10"/>
      <name val="Calibri"/>
      <family val="2"/>
      <scheme val="minor"/>
    </font>
    <font>
      <sz val="13"/>
      <color theme="1"/>
      <name val="B Nazanin"/>
      <charset val="178"/>
    </font>
    <font>
      <b/>
      <sz val="12"/>
      <color rgb="FF0B3A6F"/>
      <name val="B Titr"/>
      <charset val="178"/>
    </font>
    <font>
      <sz val="9"/>
      <color theme="1"/>
      <name val="B Nazanin"/>
      <charset val="178"/>
    </font>
    <font>
      <u/>
      <sz val="36"/>
      <color theme="10"/>
      <name val="B Nazanin"/>
      <charset val="178"/>
    </font>
  </fonts>
  <fills count="10">
    <fill>
      <patternFill patternType="none"/>
    </fill>
    <fill>
      <patternFill patternType="gray125"/>
    </fill>
    <fill>
      <patternFill patternType="solid">
        <fgColor theme="8" tint="0.79998168889431442"/>
        <bgColor indexed="64"/>
      </patternFill>
    </fill>
    <fill>
      <patternFill patternType="solid">
        <fgColor theme="4" tint="0.79998168889431442"/>
        <bgColor indexed="64"/>
      </patternFill>
    </fill>
    <fill>
      <patternFill patternType="solid">
        <fgColor theme="4"/>
        <bgColor indexed="64"/>
      </patternFill>
    </fill>
    <fill>
      <patternFill patternType="solid">
        <fgColor theme="2" tint="-9.9978637043366805E-2"/>
        <bgColor indexed="64"/>
      </patternFill>
    </fill>
    <fill>
      <patternFill patternType="solid">
        <fgColor rgb="FF92D050"/>
        <bgColor indexed="64"/>
      </patternFill>
    </fill>
    <fill>
      <patternFill patternType="solid">
        <fgColor rgb="FFFF0000"/>
        <bgColor indexed="64"/>
      </patternFill>
    </fill>
    <fill>
      <patternFill patternType="solid">
        <fgColor rgb="FFE74C3C"/>
        <bgColor indexed="64"/>
      </patternFill>
    </fill>
    <fill>
      <patternFill patternType="solid">
        <fgColor rgb="FFF5F7FA"/>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rgb="FFC8C8C8"/>
      </left>
      <right style="thin">
        <color rgb="FFC8C8C8"/>
      </right>
      <top style="thin">
        <color rgb="FFC8C8C8"/>
      </top>
      <bottom style="thin">
        <color rgb="FFC8C8C8"/>
      </bottom>
      <diagonal/>
    </border>
  </borders>
  <cellStyleXfs count="5">
    <xf numFmtId="0" fontId="0" fillId="0" borderId="0"/>
    <xf numFmtId="0" fontId="2" fillId="0" borderId="0"/>
    <xf numFmtId="43" fontId="2" fillId="0" borderId="0" applyFont="0" applyFill="0" applyBorder="0" applyAlignment="0" applyProtection="0"/>
    <xf numFmtId="43" fontId="8" fillId="0" borderId="0" applyFont="0" applyFill="0" applyBorder="0" applyAlignment="0" applyProtection="0"/>
    <xf numFmtId="0" fontId="30" fillId="0" borderId="0" applyNumberFormat="0" applyFill="0" applyBorder="0" applyAlignment="0" applyProtection="0"/>
  </cellStyleXfs>
  <cellXfs count="111">
    <xf numFmtId="0" fontId="0" fillId="0" borderId="0" xfId="0"/>
    <xf numFmtId="0" fontId="2" fillId="0" borderId="0" xfId="1"/>
    <xf numFmtId="0" fontId="1" fillId="0" borderId="0" xfId="1" applyFont="1"/>
    <xf numFmtId="0" fontId="3" fillId="0" borderId="0" xfId="1" applyFont="1" applyAlignment="1">
      <alignment horizontal="center" vertical="center" wrapText="1" readingOrder="2"/>
    </xf>
    <xf numFmtId="0" fontId="4" fillId="0" borderId="0" xfId="1" applyFont="1" applyAlignment="1">
      <alignment horizontal="center" vertical="center" wrapText="1" readingOrder="2"/>
    </xf>
    <xf numFmtId="0" fontId="5" fillId="0" borderId="0" xfId="1" applyFont="1" applyAlignment="1">
      <alignment horizontal="right" vertical="center" wrapText="1" readingOrder="2"/>
    </xf>
    <xf numFmtId="0" fontId="4" fillId="5" borderId="0" xfId="1" applyFont="1" applyFill="1" applyAlignment="1">
      <alignment horizontal="right" vertical="center" wrapText="1" readingOrder="2"/>
    </xf>
    <xf numFmtId="0" fontId="4" fillId="0" borderId="0" xfId="1" applyFont="1" applyAlignment="1">
      <alignment horizontal="right" vertical="center" wrapText="1" readingOrder="2"/>
    </xf>
    <xf numFmtId="0" fontId="2" fillId="0" borderId="0" xfId="1" applyAlignment="1">
      <alignment wrapText="1"/>
    </xf>
    <xf numFmtId="0" fontId="10" fillId="5" borderId="1" xfId="0" applyFont="1" applyFill="1" applyBorder="1" applyAlignment="1">
      <alignment horizontal="center" vertical="center" wrapText="1"/>
    </xf>
    <xf numFmtId="0" fontId="9" fillId="0" borderId="1" xfId="1" applyFont="1" applyBorder="1" applyAlignment="1">
      <alignment horizontal="center" vertical="center"/>
    </xf>
    <xf numFmtId="0" fontId="12" fillId="0" borderId="1" xfId="1" applyFont="1" applyBorder="1" applyAlignment="1">
      <alignment horizontal="center" vertical="center"/>
    </xf>
    <xf numFmtId="0" fontId="13" fillId="0" borderId="0" xfId="1" applyFont="1" applyAlignment="1">
      <alignment horizontal="center"/>
    </xf>
    <xf numFmtId="0" fontId="9" fillId="2" borderId="1" xfId="1" applyFont="1" applyFill="1" applyBorder="1" applyAlignment="1">
      <alignment horizontal="center"/>
    </xf>
    <xf numFmtId="0" fontId="11" fillId="2" borderId="1" xfId="1" applyFont="1" applyFill="1" applyBorder="1" applyAlignment="1">
      <alignment horizontal="center" vertical="top" wrapText="1"/>
    </xf>
    <xf numFmtId="0" fontId="12" fillId="2" borderId="1" xfId="1" applyFont="1" applyFill="1" applyBorder="1" applyAlignment="1">
      <alignment horizontal="center"/>
    </xf>
    <xf numFmtId="0" fontId="9" fillId="0" borderId="1" xfId="1" applyFont="1" applyBorder="1" applyAlignment="1">
      <alignment horizontal="center"/>
    </xf>
    <xf numFmtId="0" fontId="14" fillId="0" borderId="0" xfId="1" applyFont="1" applyAlignment="1">
      <alignment wrapText="1"/>
    </xf>
    <xf numFmtId="3" fontId="8" fillId="0" borderId="0" xfId="3" applyNumberFormat="1" applyFont="1"/>
    <xf numFmtId="0" fontId="14" fillId="0" borderId="0" xfId="1" applyFont="1"/>
    <xf numFmtId="3" fontId="10" fillId="0" borderId="1" xfId="2" applyNumberFormat="1" applyFont="1" applyBorder="1" applyAlignment="1">
      <alignment horizontal="right" vertical="center" wrapText="1" readingOrder="2"/>
    </xf>
    <xf numFmtId="166" fontId="15" fillId="5" borderId="1" xfId="1" applyNumberFormat="1" applyFont="1" applyFill="1" applyBorder="1" applyAlignment="1">
      <alignment horizontal="center" vertical="center"/>
    </xf>
    <xf numFmtId="3" fontId="15" fillId="5" borderId="1" xfId="3" applyNumberFormat="1" applyFont="1" applyFill="1" applyBorder="1" applyAlignment="1">
      <alignment horizontal="center" vertical="center" wrapText="1"/>
    </xf>
    <xf numFmtId="167" fontId="15" fillId="5" borderId="1" xfId="3" applyNumberFormat="1" applyFont="1" applyFill="1" applyBorder="1" applyAlignment="1">
      <alignment horizontal="center" vertical="center" wrapText="1"/>
    </xf>
    <xf numFmtId="3" fontId="15" fillId="5" borderId="1" xfId="1" applyNumberFormat="1" applyFont="1" applyFill="1" applyBorder="1" applyAlignment="1">
      <alignment horizontal="center" vertical="center"/>
    </xf>
    <xf numFmtId="3" fontId="1" fillId="3" borderId="1" xfId="3" applyNumberFormat="1" applyFont="1" applyFill="1" applyBorder="1"/>
    <xf numFmtId="167" fontId="1" fillId="4" borderId="1" xfId="3" applyNumberFormat="1" applyFont="1" applyFill="1" applyBorder="1" applyProtection="1">
      <protection hidden="1"/>
    </xf>
    <xf numFmtId="3" fontId="16" fillId="0" borderId="1" xfId="1" applyNumberFormat="1" applyFont="1" applyBorder="1"/>
    <xf numFmtId="167" fontId="15" fillId="5" borderId="1" xfId="1" applyNumberFormat="1" applyFont="1" applyFill="1" applyBorder="1" applyAlignment="1">
      <alignment horizontal="center" vertical="center"/>
    </xf>
    <xf numFmtId="167" fontId="8" fillId="0" borderId="0" xfId="3" applyNumberFormat="1" applyFont="1"/>
    <xf numFmtId="3" fontId="14" fillId="0" borderId="0" xfId="1" applyNumberFormat="1" applyFont="1"/>
    <xf numFmtId="0" fontId="17" fillId="5" borderId="1" xfId="1" applyFont="1" applyFill="1" applyBorder="1" applyAlignment="1">
      <alignment horizontal="center" vertical="center"/>
    </xf>
    <xf numFmtId="0" fontId="17" fillId="5" borderId="1" xfId="1" applyFont="1" applyFill="1" applyBorder="1" applyAlignment="1">
      <alignment horizontal="center" vertical="center" wrapText="1"/>
    </xf>
    <xf numFmtId="0" fontId="14" fillId="0" borderId="0" xfId="1" applyFont="1" applyAlignment="1">
      <alignment vertical="center"/>
    </xf>
    <xf numFmtId="0" fontId="10" fillId="5" borderId="1" xfId="1" applyFont="1" applyFill="1" applyBorder="1" applyAlignment="1">
      <alignment horizontal="right"/>
    </xf>
    <xf numFmtId="164" fontId="1" fillId="3" borderId="1" xfId="2" applyNumberFormat="1" applyFont="1" applyFill="1" applyBorder="1" applyAlignment="1">
      <alignment horizontal="center" vertical="center" wrapText="1"/>
    </xf>
    <xf numFmtId="0" fontId="16" fillId="0" borderId="0" xfId="1" applyFont="1"/>
    <xf numFmtId="165" fontId="1" fillId="3" borderId="1" xfId="2" applyNumberFormat="1" applyFont="1" applyFill="1" applyBorder="1" applyAlignment="1">
      <alignment horizontal="center" vertical="center" wrapText="1"/>
    </xf>
    <xf numFmtId="3" fontId="1" fillId="4" borderId="1" xfId="1" applyNumberFormat="1" applyFont="1" applyFill="1" applyBorder="1" applyAlignment="1" applyProtection="1">
      <alignment horizontal="center" vertical="center" wrapText="1"/>
      <protection hidden="1"/>
    </xf>
    <xf numFmtId="164" fontId="18" fillId="5" borderId="1" xfId="2" applyNumberFormat="1" applyFont="1" applyFill="1" applyBorder="1" applyAlignment="1"/>
    <xf numFmtId="164" fontId="1" fillId="3" borderId="1" xfId="2" applyNumberFormat="1" applyFont="1" applyFill="1" applyBorder="1" applyAlignment="1" applyProtection="1">
      <alignment horizontal="right" vertical="center" wrapText="1"/>
      <protection hidden="1"/>
    </xf>
    <xf numFmtId="164" fontId="18" fillId="5" borderId="1" xfId="2" applyNumberFormat="1" applyFont="1" applyFill="1" applyBorder="1" applyAlignment="1">
      <alignment horizontal="right"/>
    </xf>
    <xf numFmtId="0" fontId="16" fillId="0" borderId="0" xfId="1" applyFont="1" applyAlignment="1">
      <alignment wrapText="1"/>
    </xf>
    <xf numFmtId="165" fontId="1" fillId="3" borderId="1" xfId="2" applyNumberFormat="1" applyFont="1" applyFill="1" applyBorder="1"/>
    <xf numFmtId="165" fontId="1" fillId="4" borderId="1" xfId="2" applyNumberFormat="1" applyFont="1" applyFill="1" applyBorder="1"/>
    <xf numFmtId="165" fontId="19" fillId="7" borderId="1" xfId="2" applyNumberFormat="1" applyFont="1" applyFill="1" applyBorder="1"/>
    <xf numFmtId="165" fontId="1" fillId="6" borderId="1" xfId="2" applyNumberFormat="1" applyFont="1" applyFill="1" applyBorder="1"/>
    <xf numFmtId="169" fontId="16" fillId="0" borderId="0" xfId="1" applyNumberFormat="1" applyFont="1" applyAlignment="1">
      <alignment wrapText="1"/>
    </xf>
    <xf numFmtId="3" fontId="20" fillId="5" borderId="1" xfId="1" applyNumberFormat="1" applyFont="1" applyFill="1" applyBorder="1" applyAlignment="1">
      <alignment horizontal="center" vertical="center"/>
    </xf>
    <xf numFmtId="3" fontId="21" fillId="3" borderId="1" xfId="3" applyNumberFormat="1" applyFont="1" applyFill="1" applyBorder="1"/>
    <xf numFmtId="167" fontId="21" fillId="4" borderId="1" xfId="3" applyNumberFormat="1" applyFont="1" applyFill="1" applyBorder="1" applyProtection="1">
      <protection hidden="1"/>
    </xf>
    <xf numFmtId="3" fontId="22" fillId="0" borderId="1" xfId="1" applyNumberFormat="1" applyFont="1" applyBorder="1"/>
    <xf numFmtId="166" fontId="21" fillId="4" borderId="1" xfId="3" applyNumberFormat="1" applyFont="1" applyFill="1" applyBorder="1" applyProtection="1">
      <protection hidden="1"/>
    </xf>
    <xf numFmtId="168" fontId="16" fillId="0" borderId="0" xfId="1" applyNumberFormat="1" applyFont="1"/>
    <xf numFmtId="0" fontId="21" fillId="0" borderId="0" xfId="0" applyFont="1" applyAlignment="1">
      <alignment horizontal="center"/>
    </xf>
    <xf numFmtId="3" fontId="21" fillId="0" borderId="0" xfId="0" applyNumberFormat="1" applyFont="1" applyAlignment="1">
      <alignment horizontal="center"/>
    </xf>
    <xf numFmtId="1" fontId="21" fillId="0" borderId="0" xfId="0" applyNumberFormat="1" applyFont="1" applyAlignment="1">
      <alignment horizontal="center"/>
    </xf>
    <xf numFmtId="49" fontId="21" fillId="0" borderId="0" xfId="0" applyNumberFormat="1" applyFont="1" applyAlignment="1">
      <alignment horizontal="center"/>
    </xf>
    <xf numFmtId="0" fontId="25" fillId="0" borderId="0" xfId="0" applyFont="1" applyAlignment="1">
      <alignment horizontal="right" vertical="center" readingOrder="2"/>
    </xf>
    <xf numFmtId="0" fontId="0" fillId="0" borderId="0" xfId="0" applyAlignment="1">
      <alignment horizontal="right" readingOrder="2"/>
    </xf>
    <xf numFmtId="0" fontId="26" fillId="0" borderId="0" xfId="0" applyFont="1" applyAlignment="1">
      <alignment horizontal="right" readingOrder="2"/>
    </xf>
    <xf numFmtId="0" fontId="0" fillId="0" borderId="0" xfId="0" applyAlignment="1">
      <alignment horizontal="right" vertical="center" readingOrder="2"/>
    </xf>
    <xf numFmtId="0" fontId="28" fillId="0" borderId="0" xfId="0" applyFont="1" applyAlignment="1">
      <alignment horizontal="right" vertical="center" readingOrder="2"/>
    </xf>
    <xf numFmtId="0" fontId="29" fillId="0" borderId="0" xfId="0" applyFont="1" applyAlignment="1">
      <alignment horizontal="right" vertical="center" readingOrder="2"/>
    </xf>
    <xf numFmtId="0" fontId="27" fillId="0" borderId="0" xfId="0" applyFont="1" applyAlignment="1">
      <alignment horizontal="right" vertical="center" readingOrder="2"/>
    </xf>
    <xf numFmtId="0" fontId="26" fillId="0" borderId="0" xfId="0" applyFont="1" applyAlignment="1">
      <alignment horizontal="right" vertical="center" readingOrder="2"/>
    </xf>
    <xf numFmtId="0" fontId="2" fillId="0" borderId="0" xfId="1" applyAlignment="1">
      <alignment horizontal="right" readingOrder="2"/>
    </xf>
    <xf numFmtId="49" fontId="1" fillId="0" borderId="2" xfId="0" applyNumberFormat="1" applyFont="1" applyFill="1" applyBorder="1" applyAlignment="1">
      <alignment horizontal="center"/>
    </xf>
    <xf numFmtId="0" fontId="1" fillId="0" borderId="2" xfId="0" applyFont="1" applyFill="1" applyBorder="1" applyAlignment="1">
      <alignment horizontal="center" vertical="center"/>
    </xf>
    <xf numFmtId="0" fontId="1" fillId="0" borderId="2" xfId="0" applyFont="1" applyFill="1" applyBorder="1" applyAlignment="1">
      <alignment horizontal="center"/>
    </xf>
    <xf numFmtId="3" fontId="1" fillId="0" borderId="2" xfId="0" applyNumberFormat="1" applyFont="1" applyFill="1" applyBorder="1" applyAlignment="1">
      <alignment horizontal="center"/>
    </xf>
    <xf numFmtId="166" fontId="1" fillId="0" borderId="2" xfId="0" applyNumberFormat="1" applyFont="1" applyFill="1" applyBorder="1" applyAlignment="1">
      <alignment horizontal="center"/>
    </xf>
    <xf numFmtId="0" fontId="1" fillId="0" borderId="2" xfId="0" applyFont="1" applyFill="1" applyBorder="1" applyAlignment="1">
      <alignment horizontal="right" vertical="center"/>
    </xf>
    <xf numFmtId="165" fontId="1" fillId="0" borderId="2" xfId="3" applyNumberFormat="1" applyFont="1" applyFill="1" applyBorder="1" applyAlignment="1">
      <alignment horizontal="right" vertical="center"/>
    </xf>
    <xf numFmtId="0" fontId="1" fillId="0" borderId="2" xfId="0" applyFont="1" applyFill="1" applyBorder="1" applyAlignment="1">
      <alignment horizontal="right" vertical="center" wrapText="1"/>
    </xf>
    <xf numFmtId="170" fontId="1" fillId="0" borderId="2" xfId="0" applyNumberFormat="1" applyFont="1" applyFill="1" applyBorder="1" applyAlignment="1">
      <alignment horizontal="right" vertical="center" wrapText="1"/>
    </xf>
    <xf numFmtId="49" fontId="1" fillId="0" borderId="2" xfId="0" applyNumberFormat="1" applyFont="1" applyFill="1" applyBorder="1" applyAlignment="1">
      <alignment horizontal="right" vertical="center" wrapText="1" readingOrder="2"/>
    </xf>
    <xf numFmtId="0" fontId="1" fillId="0" borderId="2" xfId="0" applyFont="1" applyFill="1" applyBorder="1"/>
    <xf numFmtId="0" fontId="10" fillId="0" borderId="0" xfId="0" applyFont="1" applyFill="1" applyBorder="1" applyAlignment="1">
      <alignment horizontal="center" vertical="center" wrapText="1"/>
    </xf>
    <xf numFmtId="0" fontId="23" fillId="0" borderId="0" xfId="0" applyFont="1" applyFill="1" applyBorder="1" applyAlignment="1">
      <alignment vertical="center"/>
    </xf>
    <xf numFmtId="0" fontId="23" fillId="0" borderId="0" xfId="0" applyFont="1" applyFill="1" applyBorder="1"/>
    <xf numFmtId="49" fontId="23" fillId="0" borderId="0" xfId="0" applyNumberFormat="1" applyFont="1" applyFill="1" applyBorder="1" applyAlignment="1">
      <alignment horizontal="center"/>
    </xf>
    <xf numFmtId="0" fontId="23" fillId="0" borderId="0" xfId="0" applyFont="1" applyFill="1" applyBorder="1" applyAlignment="1">
      <alignment horizontal="center"/>
    </xf>
    <xf numFmtId="3" fontId="23" fillId="0" borderId="0" xfId="0" applyNumberFormat="1" applyFont="1" applyFill="1" applyBorder="1" applyAlignment="1">
      <alignment horizontal="center"/>
    </xf>
    <xf numFmtId="1" fontId="23" fillId="0" borderId="0" xfId="0" applyNumberFormat="1" applyFont="1" applyFill="1" applyBorder="1" applyAlignment="1">
      <alignment horizontal="center"/>
    </xf>
    <xf numFmtId="0" fontId="23" fillId="0" borderId="0" xfId="0" applyFont="1" applyFill="1" applyBorder="1" applyAlignment="1">
      <alignment horizontal="right" vertical="center"/>
    </xf>
    <xf numFmtId="165" fontId="31" fillId="0" borderId="0" xfId="3" applyNumberFormat="1" applyFont="1" applyFill="1" applyBorder="1" applyAlignment="1">
      <alignment horizontal="right" vertical="center"/>
    </xf>
    <xf numFmtId="0" fontId="23" fillId="0" borderId="0" xfId="0" applyFont="1" applyFill="1" applyBorder="1" applyAlignment="1">
      <alignment horizontal="right" vertical="center" wrapText="1"/>
    </xf>
    <xf numFmtId="170" fontId="23" fillId="0" borderId="0" xfId="0" applyNumberFormat="1" applyFont="1" applyFill="1" applyBorder="1" applyAlignment="1">
      <alignment horizontal="right" vertical="center" wrapText="1"/>
    </xf>
    <xf numFmtId="49" fontId="24" fillId="0" borderId="0" xfId="0" applyNumberFormat="1" applyFont="1" applyFill="1" applyBorder="1" applyAlignment="1">
      <alignment horizontal="right" vertical="center" wrapText="1" readingOrder="2"/>
    </xf>
    <xf numFmtId="0" fontId="23" fillId="0" borderId="0" xfId="0" applyFont="1" applyFill="1" applyBorder="1" applyAlignment="1">
      <alignment horizontal="right"/>
    </xf>
    <xf numFmtId="0" fontId="23" fillId="0" borderId="0" xfId="0" applyFont="1" applyFill="1" applyBorder="1" applyAlignment="1">
      <alignment horizontal="right" wrapText="1"/>
    </xf>
    <xf numFmtId="49" fontId="24" fillId="0" borderId="0" xfId="0" applyNumberFormat="1" applyFont="1" applyFill="1" applyBorder="1" applyAlignment="1">
      <alignment horizontal="right" wrapText="1" readingOrder="2"/>
    </xf>
    <xf numFmtId="3" fontId="1" fillId="8" borderId="2" xfId="0" applyNumberFormat="1" applyFont="1" applyFill="1" applyBorder="1" applyAlignment="1">
      <alignment horizontal="center"/>
    </xf>
    <xf numFmtId="49" fontId="1" fillId="0" borderId="2" xfId="0" applyNumberFormat="1" applyFont="1" applyFill="1" applyBorder="1" applyAlignment="1">
      <alignment horizontal="right" vertical="center"/>
    </xf>
    <xf numFmtId="49" fontId="1" fillId="0" borderId="2" xfId="0" applyNumberFormat="1" applyFont="1" applyFill="1" applyBorder="1" applyAlignment="1">
      <alignment horizontal="right"/>
    </xf>
    <xf numFmtId="49" fontId="32" fillId="9" borderId="2" xfId="0" applyNumberFormat="1" applyFont="1" applyFill="1" applyBorder="1" applyAlignment="1">
      <alignment horizontal="center" vertical="center" wrapText="1"/>
    </xf>
    <xf numFmtId="0" fontId="32" fillId="9" borderId="2" xfId="0" applyFont="1" applyFill="1" applyBorder="1" applyAlignment="1">
      <alignment horizontal="center" vertical="center" wrapText="1"/>
    </xf>
    <xf numFmtId="165" fontId="32" fillId="9" borderId="2" xfId="3" applyNumberFormat="1" applyFont="1" applyFill="1" applyBorder="1" applyAlignment="1">
      <alignment horizontal="center" vertical="center" wrapText="1"/>
    </xf>
    <xf numFmtId="3" fontId="32" fillId="9" borderId="2" xfId="3" applyNumberFormat="1" applyFont="1" applyFill="1" applyBorder="1" applyAlignment="1">
      <alignment horizontal="center" vertical="center" wrapText="1"/>
    </xf>
    <xf numFmtId="1" fontId="32" fillId="9" borderId="2" xfId="3" applyNumberFormat="1" applyFont="1" applyFill="1" applyBorder="1" applyAlignment="1">
      <alignment horizontal="center" vertical="center" wrapText="1"/>
    </xf>
    <xf numFmtId="49" fontId="32" fillId="9" borderId="2" xfId="0" applyNumberFormat="1" applyFont="1" applyFill="1" applyBorder="1" applyAlignment="1">
      <alignment horizontal="right" vertical="center" wrapText="1" readingOrder="2"/>
    </xf>
    <xf numFmtId="0" fontId="32" fillId="9" borderId="2" xfId="0" applyFont="1" applyFill="1" applyBorder="1" applyAlignment="1">
      <alignment horizontal="right" vertical="center" wrapText="1"/>
    </xf>
    <xf numFmtId="3" fontId="33" fillId="0" borderId="0" xfId="0" applyNumberFormat="1" applyFont="1"/>
    <xf numFmtId="3" fontId="33" fillId="0" borderId="0" xfId="0" applyNumberFormat="1" applyFont="1" applyAlignment="1">
      <alignment horizontal="right" vertical="center" wrapText="1"/>
    </xf>
    <xf numFmtId="3" fontId="33" fillId="0" borderId="0" xfId="0" applyNumberFormat="1" applyFont="1" applyAlignment="1">
      <alignment horizontal="right" wrapText="1"/>
    </xf>
    <xf numFmtId="49" fontId="31" fillId="0" borderId="0" xfId="0" applyNumberFormat="1" applyFont="1" applyAlignment="1">
      <alignment horizontal="right" readingOrder="2"/>
    </xf>
    <xf numFmtId="0" fontId="21" fillId="0" borderId="0" xfId="0" applyFont="1"/>
    <xf numFmtId="0" fontId="9" fillId="0" borderId="1" xfId="0" applyFont="1" applyBorder="1" applyAlignment="1">
      <alignment horizontal="right" vertical="center" wrapText="1" readingOrder="2"/>
    </xf>
    <xf numFmtId="0" fontId="34" fillId="0" borderId="1" xfId="4" applyFont="1" applyBorder="1" applyAlignment="1">
      <alignment horizontal="center"/>
    </xf>
    <xf numFmtId="0" fontId="9" fillId="0" borderId="1" xfId="1" applyFont="1" applyBorder="1" applyAlignment="1">
      <alignment horizontal="center" vertical="center" wrapText="1"/>
    </xf>
  </cellXfs>
  <cellStyles count="5">
    <cellStyle name="Comma" xfId="3" builtinId="3"/>
    <cellStyle name="Comma 2" xfId="2" xr:uid="{00000000-0005-0000-0000-000001000000}"/>
    <cellStyle name="Hyperlink" xfId="4" builtinId="8"/>
    <cellStyle name="Normal" xfId="0" builtinId="0"/>
    <cellStyle name="Normal 2" xfId="1" xr:uid="{00000000-0005-0000-0000-000004000000}"/>
  </cellStyles>
  <dxfs count="2">
    <dxf>
      <fill>
        <patternFill>
          <bgColor rgb="FFFF0000"/>
        </patternFill>
      </fill>
    </dxf>
    <dxf>
      <fill>
        <patternFill>
          <bgColor rgb="FF00B0F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thdorsan.com/teach/video/529302599960877-%D9%86%D8%AD%D9%88%D9%87-%D8%B5%D8%AF%D9%88%D8%B1-%D9%88-%D8%A7%D8%B1%D8%B3%D8%A7%D9%84-%D8%B5%D9%88%D8%B1%D8%AA%D8%AD%D8%B3%D8%A7%D8%A8-%D8%B5%D8%A7%D8%AF%D8%B1%D8%A7%D8%AA-%D8%AF%D8%B1%D9%86%D8%B1%D9%85-%D8%A7%D9%81%D8%B2%D8%A7%D8%B1-%D9%88%D8%A7%D8%B3%D8%B7-%D8%B3%D8%A7%D9%85%D8%A7%D9%86%D9%87-%D9%85%D9%88%D8%AF%DB%8C%D8%A7%D9%86-%D8%AF%D8%B1%D8%B3%D8%A7%D9%86"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W57"/>
  <sheetViews>
    <sheetView rightToLeft="1" tabSelected="1" zoomScaleNormal="100" workbookViewId="0">
      <pane xSplit="1" ySplit="1" topLeftCell="C2" activePane="bottomRight" state="frozen"/>
      <selection pane="topRight" activeCell="B1" sqref="B1"/>
      <selection pane="bottomLeft" activeCell="A2" sqref="A2"/>
      <selection pane="bottomRight" activeCell="A17" sqref="A17:XFD19"/>
    </sheetView>
  </sheetViews>
  <sheetFormatPr defaultColWidth="11.5" defaultRowHeight="19.2"/>
  <cols>
    <col min="1" max="1" width="14.5" style="81" bestFit="1" customWidth="1"/>
    <col min="2" max="2" width="11.796875" style="82" bestFit="1" customWidth="1"/>
    <col min="3" max="3" width="10.09765625" style="82" bestFit="1" customWidth="1"/>
    <col min="4" max="4" width="11.296875" style="82" bestFit="1" customWidth="1"/>
    <col min="5" max="5" width="16.09765625" style="82" bestFit="1" customWidth="1"/>
    <col min="6" max="6" width="11.296875" style="82" bestFit="1" customWidth="1"/>
    <col min="7" max="7" width="11" style="82" bestFit="1" customWidth="1"/>
    <col min="8" max="8" width="13.5" style="82" bestFit="1" customWidth="1"/>
    <col min="9" max="9" width="8.5" style="82" bestFit="1" customWidth="1"/>
    <col min="10" max="10" width="15.69921875" style="82" bestFit="1" customWidth="1"/>
    <col min="11" max="11" width="11.796875" style="82" bestFit="1" customWidth="1"/>
    <col min="12" max="12" width="13.09765625" style="82" bestFit="1" customWidth="1"/>
    <col min="13" max="13" width="19.69921875" style="83" bestFit="1" customWidth="1"/>
    <col min="14" max="14" width="16.796875" style="84" bestFit="1" customWidth="1"/>
    <col min="15" max="15" width="10.09765625" style="80" hidden="1" customWidth="1"/>
    <col min="16" max="16" width="13.796875" style="90" hidden="1" customWidth="1"/>
    <col min="17" max="17" width="18.09765625" style="90" customWidth="1"/>
    <col min="18" max="18" width="18.796875" style="90" hidden="1" customWidth="1"/>
    <col min="19" max="19" width="36.09765625" style="87" hidden="1" customWidth="1"/>
    <col min="20" max="20" width="32" style="91" hidden="1" customWidth="1"/>
    <col min="21" max="21" width="17" style="91" hidden="1" customWidth="1"/>
    <col min="22" max="22" width="74.5" style="92" customWidth="1"/>
    <col min="23" max="23" width="11.5" style="90"/>
    <col min="24" max="16384" width="11.5" style="80"/>
  </cols>
  <sheetData>
    <row r="1" spans="1:23" s="78" customFormat="1" ht="50.4">
      <c r="A1" s="96" t="s">
        <v>141</v>
      </c>
      <c r="B1" s="97" t="s">
        <v>142</v>
      </c>
      <c r="C1" s="97" t="s">
        <v>143</v>
      </c>
      <c r="D1" s="97" t="s">
        <v>129</v>
      </c>
      <c r="E1" s="97" t="s">
        <v>3</v>
      </c>
      <c r="F1" s="97" t="s">
        <v>144</v>
      </c>
      <c r="G1" s="97" t="s">
        <v>145</v>
      </c>
      <c r="H1" s="97" t="s">
        <v>146</v>
      </c>
      <c r="I1" s="97" t="s">
        <v>4</v>
      </c>
      <c r="J1" s="98" t="s">
        <v>5</v>
      </c>
      <c r="K1" s="98" t="s">
        <v>147</v>
      </c>
      <c r="L1" s="98" t="s">
        <v>7</v>
      </c>
      <c r="M1" s="99" t="s">
        <v>8</v>
      </c>
      <c r="N1" s="100" t="s">
        <v>9</v>
      </c>
      <c r="O1" s="97" t="s">
        <v>148</v>
      </c>
      <c r="P1" s="97" t="s">
        <v>128</v>
      </c>
      <c r="Q1" s="97" t="s">
        <v>127</v>
      </c>
      <c r="R1" s="97" t="s">
        <v>126</v>
      </c>
      <c r="S1" s="97" t="s">
        <v>125</v>
      </c>
      <c r="T1" s="97" t="s">
        <v>131</v>
      </c>
      <c r="U1" s="97" t="s">
        <v>130</v>
      </c>
      <c r="V1" s="101" t="s">
        <v>149</v>
      </c>
      <c r="W1" s="102" t="s">
        <v>232</v>
      </c>
    </row>
    <row r="2" spans="1:23" s="79" customFormat="1" ht="18.600000000000001">
      <c r="A2" s="67" t="s">
        <v>134</v>
      </c>
      <c r="B2" s="68" t="s">
        <v>132</v>
      </c>
      <c r="C2" s="69">
        <v>4155371</v>
      </c>
      <c r="D2" s="70" t="s">
        <v>133</v>
      </c>
      <c r="E2" s="69">
        <v>15203</v>
      </c>
      <c r="F2" s="69">
        <v>9999</v>
      </c>
      <c r="G2" s="68" t="s">
        <v>132</v>
      </c>
      <c r="H2" s="69">
        <v>15203</v>
      </c>
      <c r="I2" s="69" t="s">
        <v>10</v>
      </c>
      <c r="J2" s="71">
        <v>9929</v>
      </c>
      <c r="K2" s="93">
        <v>23200</v>
      </c>
      <c r="L2" s="70">
        <v>704204</v>
      </c>
      <c r="M2" s="70">
        <v>6992041516</v>
      </c>
      <c r="N2" s="70">
        <v>23100</v>
      </c>
      <c r="O2" s="69"/>
      <c r="P2" s="72" cm="1">
        <f t="array" ref="P2">IF($A2="","",
   IF($M2="","",
      ROUND(IFERROR($M2/$L2,0),0)
      + IF(
          ROW()=
          LOOKUP(
            2,
            1/(
               ($A$2:$A$228=$A2)*
               (IFERROR($M$2:$M$228/$L$2:$L$228,0)=
                 _xlfn.AGGREGATE(14,6,
                   IFERROR($M$2:$M$228/$L$2:$L$228,0)/($A$2:$A$228=$A2),
                 1)
               )
            ),
            ROW($A$2:$A$228)
          ),
          VALUE(
            SUBSTITUTE(
              SUBSTITUTE(
                SUBSTITUTE(
                  INDEX($J$2:$J$228,MATCH($A2,$A$2:$A$228,0)),
                "٬",""),
              ",",""),
            "٫",".")
          )
          - SUMPRODUCT(
              ROUND(IFERROR($M$2:$M$228/$L$2:$L$228,0),0)*
              --($A$2:$A$228=$A2)
            ),
          0
        )
   )
)</f>
        <v>9929</v>
      </c>
      <c r="Q2" s="73">
        <f t="shared" ref="Q2:Q16" si="0">IF($A2="","",
 IF($M2="","",
  IF(
    IF($M2=0,"",ABS(P2*L2 - $M2)/$M2) &gt; 0.02,
    "⚠️ اعداد شما از واقعیت تفاوت معنادار دارد",
    ROUND(P2*L2,0)
  )
 )
)</f>
        <v>6992041516</v>
      </c>
      <c r="R2" s="74" t="str">
        <f t="shared" ref="R2:R16" si="1">IF($A2="","",
 MID(
   IF($J2="","",
     IF(
       IFERROR(
         ABS(
           VALUE(SUBSTITUTE(SUBSTITUTE(SUBSTITUTE(TRIM($J2),"٬",""),",",""),"٫",".")) -
           ROUND(VALUE(SUBSTITUTE(SUBSTITUTE(SUBSTITUTE(TRIM($J2),"٬",""),",",""),"٫",".")),4)
         )&gt;0.000000001,
       FALSE),
       " | خطا: J بیش از ۴ رقم اعشار دارد",
       ""
     )
   )
 &amp;
   IF($K2="","",
     IF(
       IFERROR(
         MOD(
           VALUE(SUBSTITUTE(SUBSTITUTE(SUBSTITUTE(TRIM($K2),"٬",""),",",""),"٫",".")),
         1)&lt;&gt;0,
       FALSE),
       " | خطا: K (مجموع وزن خالص) اعشاری است",
       ""
     )
   )
 &amp;
   IF($L2="","",
     IF(
       IFERROR(
         MOD(
           VALUE(SUBSTITUTE(SUBSTITUTE(SUBSTITUTE(TRIM($L2),"٬",""),",",""),"٫",".")),
         1)&lt;&gt;0,
       FALSE),
       " | خطا: L (نرخ برابری ارز) اعشاری است",
       ""
     )
   )
 &amp;
   IF($M2="","",
     IF(
       IFERROR(
         MOD(
           VALUE(SUBSTITUTE(SUBSTITUTE(SUBSTITUTE(TRIM($M2),"٬",""),",",""),"٫",".")),
         1)&lt;&gt;0,
       FALSE),
       " | خطا: M اعشاری است",
       ""
     )
   )
 &amp;
   IF($N2="","",
     IF(
       IFERROR(
         MOD(
           VALUE(SUBSTITUTE(SUBSTITUTE(SUBSTITUTE(TRIM($N2),"٬",""),",",""),"٫",".")),
         1)&lt;&gt;0,
       FALSE),
       " | خطا: N (وزن خالص) اعشاری است",
       ""
     )
   ),4,1000)
)</f>
        <v/>
      </c>
      <c r="S2" s="75" t="str">
        <f t="shared" ref="S2:S16" si="2">IF($F2="","",
 IF($K2="","",
  IF(SUMIF($F:$F,$F2,$N:$N)="","",
   IF(
     ROUND(
       SUMIF($F:$F,$F2,$N:$N) -
       VALUE(SUBSTITUTE(SUBSTITUTE(SUBSTITUTE(SUBSTITUTE(SUBSTITUTE(TRIM($K2),"٬",""),",",""),"٫","."),CHAR(160),"")," ","")),
     0)=0,
     "",
     "جمع N = " &amp; TEXT(SUMIF($F:$F,$F2,$N:$N),"#,##0") &amp;
     " | K = " &amp; TEXT(VALUE(SUBSTITUTE(SUBSTITUTE(SUBSTITUTE(SUBSTITUTE(SUBSTITUTE(TRIM($K2),"٬",""),",",""),"٫","."),CHAR(160),"")," ","")),"#,##0") &amp;
     " | اختلاف = " &amp;
     TEXT(
       SUMIF($F:$F,$F2,$N:$N) -
       VALUE(SUBSTITUTE(SUBSTITUTE(SUBSTITUTE(SUBSTITUTE(SUBSTITUTE(TRIM($K2),"٬",""),",",""),"٫","."),CHAR(160),"")," ","")),
     "#,##0")
   )
  )
 )
)</f>
        <v>جمع N = 23,100 | K = 23,200 | اختلاف = -100</v>
      </c>
      <c r="T2" s="74" t="str">
        <f t="shared" ref="T2:T16" si="3">IF($A2="","",
 IF(OR($M2="",$L2=""),"",
  IF(
    L2=0,
    "",
    IF(
      ABS(
        VALUE(SUBSTITUTE(SUBSTITUTE(SUBSTITUTE(SUBSTITUTE(TRIM($M2),"٬",""),",",""),"٫","."),CHAR(160),"")) /
        VALUE(SUBSTITUTE(SUBSTITUTE(SUBSTITUTE(SUBSTITUTE(TRIM($L2),"٬",""),",",""),"٫","."),CHAR(160),""))
        -
        ROUND(
          VALUE(SUBSTITUTE(SUBSTITUTE(SUBSTITUTE(SUBSTITUTE(TRIM($M2),"٬",""),",",""),"٫","."),CHAR(160),"")) /
          VALUE(SUBSTITUTE(SUBSTITUTE(SUBSTITUTE(SUBSTITUTE(TRIM($L2),"٬",""),",",""),"٫","."),CHAR(160),"")),
        4)
      ) &gt; 0.000000001,
      "تقسیم M بر L نباید بیشتر از 4 رقم اعشار باشد",
      ""
    )
  )
 )
)</f>
        <v/>
      </c>
      <c r="U2" s="74" t="str" cm="1">
        <f t="array" ref="U2">IF($A2="","",
 IF(ROW()&lt;&gt;ROW(INDEX($A$2:$A$228,MATCH($A2,$A$2:$A$228,0))),"",
  IF(
   ROUND(
     VALUE(
       SUBSTITUTE(
         SUBSTITUTE(
           SUBSTITUTE(
             INDEX($J$2:$J$228,MATCH($A2,$A$2:$A$228,0)),
           "٬",""),
         ",",""),
       "٫",".")
     )*10000,0)
   &lt;&gt;
   ROUND(
     SUMPRODUCT(
       ($A$2:$A$228=$A2)*
       ROUND(
         IFERROR(
           VALUE(SUBSTITUTE(SUBSTITUTE(SUBSTITUTE($M$2:$M$228,"٬",""),",",""),"٫","."))/
           VALUE(SUBSTITUTE(SUBSTITUTE(SUBSTITUTE($L$2:$L$228,"٬",""),",",""),"٫",".")),
         0),
       4)
     )*10000,0),
   "اختلاف معادل " &amp;
   TEXT(
     ROUND(
       (
         VALUE(
           SUBSTITUTE(
             SUBSTITUTE(
               SUBSTITUTE(
                 INDEX($J$2:$J$228,MATCH($A2,$A$2:$A$228,0)),
               "٬",""),
             ",",""),
           "٫",".")
         )
         -
         SUMPRODUCT(
           ($A$2:$A$228=$A2)*
           ROUND(
             IFERROR(
               VALUE(SUBSTITUTE(SUBSTITUTE(SUBSTITUTE($M$2:$M$228,"٬",""),",",""),"٫","."))/
               VALUE(SUBSTITUTE(SUBSTITUTE(SUBSTITUTE($L$2:$L$228,"٬",""),",",""),"٫",".")),
             0),
           4)
         )
       )*
       VALUE(
         SUBSTITUTE(
           SUBSTITUTE(
             SUBSTITUTE(
               INDEX($L$2:$L$228,MATCH($A2,$A$2:$A$228,0)),
             "٬",""),
           ",",""),
         "٫",".")
       ),
       0
     ),
     "#,##0"
   ) &amp; " ریال",
   ""
  )
 )
)</f>
        <v/>
      </c>
      <c r="V2" s="76" t="s">
        <v>234</v>
      </c>
      <c r="W2" s="94"/>
    </row>
    <row r="3" spans="1:23" s="79" customFormat="1" ht="18.600000000000001">
      <c r="A3" s="67" t="s">
        <v>135</v>
      </c>
      <c r="B3" s="68" t="s">
        <v>132</v>
      </c>
      <c r="C3" s="69">
        <v>4155371</v>
      </c>
      <c r="D3" s="70" t="s">
        <v>133</v>
      </c>
      <c r="E3" s="69">
        <v>15203</v>
      </c>
      <c r="F3" s="69">
        <v>796725</v>
      </c>
      <c r="G3" s="68" t="s">
        <v>132</v>
      </c>
      <c r="H3" s="69">
        <v>15203</v>
      </c>
      <c r="I3" s="69" t="s">
        <v>10</v>
      </c>
      <c r="J3" s="71">
        <v>9929</v>
      </c>
      <c r="K3" s="70">
        <v>23200</v>
      </c>
      <c r="L3" s="70">
        <v>702967</v>
      </c>
      <c r="M3" s="70">
        <v>6979759343</v>
      </c>
      <c r="N3" s="70">
        <v>23200</v>
      </c>
      <c r="O3" s="69"/>
      <c r="P3" s="72" cm="1">
        <f t="array" ref="P3">IF($A3="","",
   IF($M3="","",
      ROUND(IFERROR($M3/$L3,0),0)
      + IF(
          ROW()=
          LOOKUP(
            2,
            1/(
               ($A$2:$A$228=$A3)*
               (IFERROR($M$2:$M$228/$L$2:$L$228,0)=
                 _xlfn.AGGREGATE(14,6,
                   IFERROR($M$2:$M$228/$L$2:$L$228,0)/($A$2:$A$228=$A3),
                 1)
               )
            ),
            ROW($A$2:$A$228)
          ),
          VALUE(
            SUBSTITUTE(
              SUBSTITUTE(
                SUBSTITUTE(
                  INDEX($J$2:$J$228,MATCH($A3,$A$2:$A$228,0)),
                "٬",""),
              ",",""),
            "٫",".")
          )
          - SUMPRODUCT(
              ROUND(IFERROR($M$2:$M$228/$L$2:$L$228,0),0)*
              --($A$2:$A$228=$A3)
            ),
          0
        )
   )
)</f>
        <v>9929</v>
      </c>
      <c r="Q3" s="73">
        <f t="shared" si="0"/>
        <v>6979759343</v>
      </c>
      <c r="R3" s="74" t="str">
        <f t="shared" si="1"/>
        <v/>
      </c>
      <c r="S3" s="75" t="str">
        <f t="shared" si="2"/>
        <v/>
      </c>
      <c r="T3" s="74" t="str">
        <f t="shared" si="3"/>
        <v/>
      </c>
      <c r="U3" s="74" t="str" cm="1">
        <f t="array" ref="U3">IF($A3="","",
 IF(ROW()&lt;&gt;ROW(INDEX($A$2:$A$228,MATCH($A3,$A$2:$A$228,0))),"",
  IF(
   ROUND(
     VALUE(
       SUBSTITUTE(
         SUBSTITUTE(
           SUBSTITUTE(
             INDEX($J$2:$J$228,MATCH($A3,$A$2:$A$228,0)),
           "٬",""),
         ",",""),
       "٫",".")
     )*10000,0)
   &lt;&gt;
   ROUND(
     SUMPRODUCT(
       ($A$2:$A$228=$A3)*
       ROUND(
         IFERROR(
           VALUE(SUBSTITUTE(SUBSTITUTE(SUBSTITUTE($M$2:$M$228,"٬",""),",",""),"٫","."))/
           VALUE(SUBSTITUTE(SUBSTITUTE(SUBSTITUTE($L$2:$L$228,"٬",""),",",""),"٫",".")),
         0),
       4)
     )*10000,0),
   "اختلاف معادل " &amp;
   TEXT(
     ROUND(
       (
         VALUE(
           SUBSTITUTE(
             SUBSTITUTE(
               SUBSTITUTE(
                 INDEX($J$2:$J$228,MATCH($A3,$A$2:$A$228,0)),
               "٬",""),
             ",",""),
           "٫",".")
         )
         -
         SUMPRODUCT(
           ($A$2:$A$228=$A3)*
           ROUND(
             IFERROR(
               VALUE(SUBSTITUTE(SUBSTITUTE(SUBSTITUTE($M$2:$M$228,"٬",""),",",""),"٫","."))/
               VALUE(SUBSTITUTE(SUBSTITUTE(SUBSTITUTE($L$2:$L$228,"٬",""),",",""),"٫",".")),
             0),
           4)
         )
       )*
       VALUE(
         SUBSTITUTE(
           SUBSTITUTE(
             SUBSTITUTE(
               INDEX($L$2:$L$228,MATCH($A3,$A$2:$A$228,0)),
             "٬",""),
           ",",""),
         "٫",".")
       ),
       0
     ),
     "#,##0"
   ) &amp; " ریال",
   ""
  )
 )
)</f>
        <v/>
      </c>
      <c r="V3" s="76"/>
      <c r="W3" s="94"/>
    </row>
    <row r="4" spans="1:23" s="79" customFormat="1" ht="18.600000000000001">
      <c r="A4" s="67" t="s">
        <v>136</v>
      </c>
      <c r="B4" s="68" t="s">
        <v>132</v>
      </c>
      <c r="C4" s="69">
        <v>4155371</v>
      </c>
      <c r="D4" s="70" t="s">
        <v>133</v>
      </c>
      <c r="E4" s="69">
        <v>15203</v>
      </c>
      <c r="F4" s="69">
        <v>797758</v>
      </c>
      <c r="G4" s="68" t="s">
        <v>132</v>
      </c>
      <c r="H4" s="69">
        <v>15203</v>
      </c>
      <c r="I4" s="69" t="s">
        <v>10</v>
      </c>
      <c r="J4" s="71">
        <v>29787</v>
      </c>
      <c r="K4" s="70">
        <v>69600</v>
      </c>
      <c r="L4" s="70">
        <v>704090</v>
      </c>
      <c r="M4" s="70">
        <v>6990909610</v>
      </c>
      <c r="N4" s="70">
        <v>23884</v>
      </c>
      <c r="O4" s="69"/>
      <c r="P4" s="72" cm="1">
        <f t="array" ref="P4">IF($A4="","",
   IF($M4="","",
      ROUND(IFERROR($M4/$L4,0),0)
      + IF(
          ROW()=
          LOOKUP(
            2,
            1/(
               ($A$2:$A$228=$A4)*
               (IFERROR($M$2:$M$228/$L$2:$L$228,0)=
                 _xlfn.AGGREGATE(14,6,
                   IFERROR($M$2:$M$228/$L$2:$L$228,0)/($A$2:$A$228=$A4),
                 1)
               )
            ),
            ROW($A$2:$A$228)
          ),
          VALUE(
            SUBSTITUTE(
              SUBSTITUTE(
                SUBSTITUTE(
                  INDEX($J$2:$J$228,MATCH($A4,$A$2:$A$228,0)),
                "٬",""),
              ",",""),
            "٫",".")
          )
          - SUMPRODUCT(
              ROUND(IFERROR($M$2:$M$228/$L$2:$L$228,0),0)*
              --($A$2:$A$228=$A4)
            ),
          0
        )
   )
)</f>
        <v>9929</v>
      </c>
      <c r="Q4" s="73">
        <f t="shared" si="0"/>
        <v>6990909610</v>
      </c>
      <c r="R4" s="74" t="str">
        <f t="shared" si="1"/>
        <v/>
      </c>
      <c r="S4" s="75" t="str">
        <f t="shared" si="2"/>
        <v/>
      </c>
      <c r="T4" s="74" t="str">
        <f t="shared" si="3"/>
        <v/>
      </c>
      <c r="U4" s="74" t="str" cm="1">
        <f t="array" ref="U4">IF($A4="","",
 IF(ROW()&lt;&gt;ROW(INDEX($A$2:$A$228,MATCH($A4,$A$2:$A$228,0))),"",
  IF(
   ROUND(
     VALUE(
       SUBSTITUTE(
         SUBSTITUTE(
           SUBSTITUTE(
             INDEX($J$2:$J$228,MATCH($A4,$A$2:$A$228,0)),
           "٬",""),
         ",",""),
       "٫",".")
     )*10000,0)
   &lt;&gt;
   ROUND(
     SUMPRODUCT(
       ($A$2:$A$228=$A4)*
       ROUND(
         IFERROR(
           VALUE(SUBSTITUTE(SUBSTITUTE(SUBSTITUTE($M$2:$M$228,"٬",""),",",""),"٫","."))/
           VALUE(SUBSTITUTE(SUBSTITUTE(SUBSTITUTE($L$2:$L$228,"٬",""),",",""),"٫",".")),
         0),
       4)
     )*10000,0),
   "اختلاف معادل " &amp;
   TEXT(
     ROUND(
       (
         VALUE(
           SUBSTITUTE(
             SUBSTITUTE(
               SUBSTITUTE(
                 INDEX($J$2:$J$228,MATCH($A4,$A$2:$A$228,0)),
               "٬",""),
             ",",""),
           "٫",".")
         )
         -
         SUMPRODUCT(
           ($A$2:$A$228=$A4)*
           ROUND(
             IFERROR(
               VALUE(SUBSTITUTE(SUBSTITUTE(SUBSTITUTE($M$2:$M$228,"٬",""),",",""),"٫","."))/
               VALUE(SUBSTITUTE(SUBSTITUTE(SUBSTITUTE($L$2:$L$228,"٬",""),",",""),"٫",".")),
             0),
           4)
         )
       )*
       VALUE(
         SUBSTITUTE(
           SUBSTITUTE(
             SUBSTITUTE(
               INDEX($L$2:$L$228,MATCH($A4,$A$2:$A$228,0)),
             "٬",""),
           ",",""),
         "٫",".")
       ),
       0
     ),
     "#,##0"
   ) &amp; " ریال",
   ""
  )
 )
)</f>
        <v/>
      </c>
      <c r="V4" s="76"/>
      <c r="W4" s="94"/>
    </row>
    <row r="5" spans="1:23" ht="18.600000000000001">
      <c r="A5" s="67" t="s">
        <v>136</v>
      </c>
      <c r="B5" s="68" t="s">
        <v>132</v>
      </c>
      <c r="C5" s="69">
        <v>4155371</v>
      </c>
      <c r="D5" s="70" t="s">
        <v>133</v>
      </c>
      <c r="E5" s="69">
        <v>15203</v>
      </c>
      <c r="F5" s="69">
        <v>797758</v>
      </c>
      <c r="G5" s="68" t="s">
        <v>132</v>
      </c>
      <c r="H5" s="69">
        <v>15203</v>
      </c>
      <c r="I5" s="69" t="s">
        <v>10</v>
      </c>
      <c r="J5" s="71">
        <v>29787</v>
      </c>
      <c r="K5" s="70">
        <v>69600</v>
      </c>
      <c r="L5" s="70">
        <v>704090</v>
      </c>
      <c r="M5" s="70">
        <v>6990909610</v>
      </c>
      <c r="N5" s="70">
        <v>22832</v>
      </c>
      <c r="O5" s="69"/>
      <c r="P5" s="72" cm="1">
        <f t="array" ref="P5">IF($A5="","",
   IF($M5="","",
      ROUND(IFERROR($M5/$L5,0),0)
      + IF(
          ROW()=
          LOOKUP(
            2,
            1/(
               ($A$2:$A$228=$A5)*
               (IFERROR($M$2:$M$228/$L$2:$L$228,0)=
                 _xlfn.AGGREGATE(14,6,
                   IFERROR($M$2:$M$228/$L$2:$L$228,0)/($A$2:$A$228=$A5),
                 1)
               )
            ),
            ROW($A$2:$A$228)
          ),
          VALUE(
            SUBSTITUTE(
              SUBSTITUTE(
                SUBSTITUTE(
                  INDEX($J$2:$J$228,MATCH($A5,$A$2:$A$228,0)),
                "٬",""),
              ",",""),
            "٫",".")
          )
          - SUMPRODUCT(
              ROUND(IFERROR($M$2:$M$228/$L$2:$L$228,0),0)*
              --($A$2:$A$228=$A5)
            ),
          0
        )
   )
)</f>
        <v>9929</v>
      </c>
      <c r="Q5" s="73">
        <f t="shared" si="0"/>
        <v>6990909610</v>
      </c>
      <c r="R5" s="74" t="str">
        <f t="shared" si="1"/>
        <v/>
      </c>
      <c r="S5" s="75" t="str">
        <f t="shared" si="2"/>
        <v/>
      </c>
      <c r="T5" s="74" t="str">
        <f t="shared" si="3"/>
        <v/>
      </c>
      <c r="U5" s="74" t="str" cm="1">
        <f t="array" ref="U5">IF($A5="","",
 IF(ROW()&lt;&gt;ROW(INDEX($A$2:$A$228,MATCH($A5,$A$2:$A$228,0))),"",
  IF(
   ROUND(
     VALUE(
       SUBSTITUTE(
         SUBSTITUTE(
           SUBSTITUTE(
             INDEX($J$2:$J$228,MATCH($A5,$A$2:$A$228,0)),
           "٬",""),
         ",",""),
       "٫",".")
     )*10000,0)
   &lt;&gt;
   ROUND(
     SUMPRODUCT(
       ($A$2:$A$228=$A5)*
       ROUND(
         IFERROR(
           VALUE(SUBSTITUTE(SUBSTITUTE(SUBSTITUTE($M$2:$M$228,"٬",""),",",""),"٫","."))/
           VALUE(SUBSTITUTE(SUBSTITUTE(SUBSTITUTE($L$2:$L$228,"٬",""),",",""),"٫",".")),
         0),
       4)
     )*10000,0),
   "اختلاف معادل " &amp;
   TEXT(
     ROUND(
       (
         VALUE(
           SUBSTITUTE(
             SUBSTITUTE(
               SUBSTITUTE(
                 INDEX($J$2:$J$228,MATCH($A5,$A$2:$A$228,0)),
               "٬",""),
             ",",""),
           "٫",".")
         )
         -
         SUMPRODUCT(
           ($A$2:$A$228=$A5)*
           ROUND(
             IFERROR(
               VALUE(SUBSTITUTE(SUBSTITUTE(SUBSTITUTE($M$2:$M$228,"٬",""),",",""),"٫","."))/
               VALUE(SUBSTITUTE(SUBSTITUTE(SUBSTITUTE($L$2:$L$228,"٬",""),",",""),"٫",".")),
             0),
           4)
         )
       )*
       VALUE(
         SUBSTITUTE(
           SUBSTITUTE(
             SUBSTITUTE(
               INDEX($L$2:$L$228,MATCH($A5,$A$2:$A$228,0)),
             "٬",""),
           ",",""),
         "٫",".")
       ),
       0
     ),
     "#,##0"
   ) &amp; " ریال",
   ""
  )
 )
)</f>
        <v/>
      </c>
      <c r="V5" s="76"/>
      <c r="W5" s="95"/>
    </row>
    <row r="6" spans="1:23" ht="18.600000000000001">
      <c r="A6" s="67" t="s">
        <v>136</v>
      </c>
      <c r="B6" s="68" t="s">
        <v>132</v>
      </c>
      <c r="C6" s="69">
        <v>4155371</v>
      </c>
      <c r="D6" s="70" t="s">
        <v>133</v>
      </c>
      <c r="E6" s="69">
        <v>15203</v>
      </c>
      <c r="F6" s="69">
        <v>797758</v>
      </c>
      <c r="G6" s="68" t="s">
        <v>132</v>
      </c>
      <c r="H6" s="69">
        <v>15203</v>
      </c>
      <c r="I6" s="69" t="s">
        <v>10</v>
      </c>
      <c r="J6" s="71">
        <v>29787</v>
      </c>
      <c r="K6" s="70">
        <v>69600</v>
      </c>
      <c r="L6" s="70">
        <v>704090</v>
      </c>
      <c r="M6" s="70">
        <v>6990909610</v>
      </c>
      <c r="N6" s="70">
        <v>22884</v>
      </c>
      <c r="O6" s="69"/>
      <c r="P6" s="72" cm="1">
        <f t="array" ref="P6">IF($A6="","",
   IF($M6="","",
      ROUND(IFERROR($M6/$L6,0),0)
      + IF(
          ROW()=
          LOOKUP(
            2,
            1/(
               ($A$2:$A$228=$A6)*
               (IFERROR($M$2:$M$228/$L$2:$L$228,0)=
                 _xlfn.AGGREGATE(14,6,
                   IFERROR($M$2:$M$228/$L$2:$L$228,0)/($A$2:$A$228=$A6),
                 1)
               )
            ),
            ROW($A$2:$A$228)
          ),
          VALUE(
            SUBSTITUTE(
              SUBSTITUTE(
                SUBSTITUTE(
                  INDEX($J$2:$J$228,MATCH($A6,$A$2:$A$228,0)),
                "٬",""),
              ",",""),
            "٫",".")
          )
          - SUMPRODUCT(
              ROUND(IFERROR($M$2:$M$228/$L$2:$L$228,0),0)*
              --($A$2:$A$228=$A6)
            ),
          0
        )
   )
)</f>
        <v>9929</v>
      </c>
      <c r="Q6" s="73">
        <f t="shared" si="0"/>
        <v>6990909610</v>
      </c>
      <c r="R6" s="74" t="str">
        <f t="shared" si="1"/>
        <v/>
      </c>
      <c r="S6" s="75" t="str">
        <f t="shared" si="2"/>
        <v/>
      </c>
      <c r="T6" s="74" t="str">
        <f t="shared" si="3"/>
        <v/>
      </c>
      <c r="U6" s="74" t="str" cm="1">
        <f t="array" ref="U6">IF($A6="","",
 IF(ROW()&lt;&gt;ROW(INDEX($A$2:$A$228,MATCH($A6,$A$2:$A$228,0))),"",
  IF(
   ROUND(
     VALUE(
       SUBSTITUTE(
         SUBSTITUTE(
           SUBSTITUTE(
             INDEX($J$2:$J$228,MATCH($A6,$A$2:$A$228,0)),
           "٬",""),
         ",",""),
       "٫",".")
     )*10000,0)
   &lt;&gt;
   ROUND(
     SUMPRODUCT(
       ($A$2:$A$228=$A6)*
       ROUND(
         IFERROR(
           VALUE(SUBSTITUTE(SUBSTITUTE(SUBSTITUTE($M$2:$M$228,"٬",""),",",""),"٫","."))/
           VALUE(SUBSTITUTE(SUBSTITUTE(SUBSTITUTE($L$2:$L$228,"٬",""),",",""),"٫",".")),
         0),
       4)
     )*10000,0),
   "اختلاف معادل " &amp;
   TEXT(
     ROUND(
       (
         VALUE(
           SUBSTITUTE(
             SUBSTITUTE(
               SUBSTITUTE(
                 INDEX($J$2:$J$228,MATCH($A6,$A$2:$A$228,0)),
               "٬",""),
             ",",""),
           "٫",".")
         )
         -
         SUMPRODUCT(
           ($A$2:$A$228=$A6)*
           ROUND(
             IFERROR(
               VALUE(SUBSTITUTE(SUBSTITUTE(SUBSTITUTE($M$2:$M$228,"٬",""),",",""),"٫","."))/
               VALUE(SUBSTITUTE(SUBSTITUTE(SUBSTITUTE($L$2:$L$228,"٬",""),",",""),"٫",".")),
             0),
           4)
         )
       )*
       VALUE(
         SUBSTITUTE(
           SUBSTITUTE(
             SUBSTITUTE(
               INDEX($L$2:$L$228,MATCH($A6,$A$2:$A$228,0)),
             "٬",""),
           ",",""),
         "٫",".")
       ),
       0
     ),
     "#,##0"
   ) &amp; " ریال",
   ""
  )
 )
)</f>
        <v/>
      </c>
      <c r="V6" s="76"/>
      <c r="W6" s="95"/>
    </row>
    <row r="7" spans="1:23" ht="18.600000000000001">
      <c r="A7" s="67" t="s">
        <v>137</v>
      </c>
      <c r="B7" s="68" t="s">
        <v>132</v>
      </c>
      <c r="C7" s="69">
        <v>4155371</v>
      </c>
      <c r="D7" s="70" t="s">
        <v>133</v>
      </c>
      <c r="E7" s="69">
        <v>15203</v>
      </c>
      <c r="F7" s="69">
        <v>798518</v>
      </c>
      <c r="G7" s="68" t="s">
        <v>132</v>
      </c>
      <c r="H7" s="69">
        <v>15203</v>
      </c>
      <c r="I7" s="69" t="s">
        <v>10</v>
      </c>
      <c r="J7" s="71">
        <v>19858</v>
      </c>
      <c r="K7" s="70">
        <v>46400</v>
      </c>
      <c r="L7" s="70">
        <v>704177</v>
      </c>
      <c r="M7" s="70">
        <v>6991773433</v>
      </c>
      <c r="N7" s="70">
        <v>23200</v>
      </c>
      <c r="O7" s="69"/>
      <c r="P7" s="72" cm="1">
        <f t="array" ref="P7">IF($A7="","",
   IF($M7="","",
      ROUND(IFERROR($M7/$L7,0),0)
      + IF(
          ROW()=
          LOOKUP(
            2,
            1/(
               ($A$2:$A$228=$A7)*
               (IFERROR($M$2:$M$228/$L$2:$L$228,0)=
                 _xlfn.AGGREGATE(14,6,
                   IFERROR($M$2:$M$228/$L$2:$L$228,0)/($A$2:$A$228=$A7),
                 1)
               )
            ),
            ROW($A$2:$A$228)
          ),
          VALUE(
            SUBSTITUTE(
              SUBSTITUTE(
                SUBSTITUTE(
                  INDEX($J$2:$J$228,MATCH($A7,$A$2:$A$228,0)),
                "٬",""),
              ",",""),
            "٫",".")
          )
          - SUMPRODUCT(
              ROUND(IFERROR($M$2:$M$228/$L$2:$L$228,0),0)*
              --($A$2:$A$228=$A7)
            ),
          0
        )
   )
)</f>
        <v>9929</v>
      </c>
      <c r="Q7" s="73">
        <f t="shared" si="0"/>
        <v>6991773433</v>
      </c>
      <c r="R7" s="74" t="str">
        <f t="shared" si="1"/>
        <v/>
      </c>
      <c r="S7" s="75" t="str">
        <f t="shared" si="2"/>
        <v/>
      </c>
      <c r="T7" s="74" t="str">
        <f t="shared" si="3"/>
        <v/>
      </c>
      <c r="U7" s="74" t="str" cm="1">
        <f t="array" ref="U7">IF($A7="","",
 IF(ROW()&lt;&gt;ROW(INDEX($A$2:$A$228,MATCH($A7,$A$2:$A$228,0))),"",
  IF(
   ROUND(
     VALUE(
       SUBSTITUTE(
         SUBSTITUTE(
           SUBSTITUTE(
             INDEX($J$2:$J$228,MATCH($A7,$A$2:$A$228,0)),
           "٬",""),
         ",",""),
       "٫",".")
     )*10000,0)
   &lt;&gt;
   ROUND(
     SUMPRODUCT(
       ($A$2:$A$228=$A7)*
       ROUND(
         IFERROR(
           VALUE(SUBSTITUTE(SUBSTITUTE(SUBSTITUTE($M$2:$M$228,"٬",""),",",""),"٫","."))/
           VALUE(SUBSTITUTE(SUBSTITUTE(SUBSTITUTE($L$2:$L$228,"٬",""),",",""),"٫",".")),
         0),
       4)
     )*10000,0),
   "اختلاف معادل " &amp;
   TEXT(
     ROUND(
       (
         VALUE(
           SUBSTITUTE(
             SUBSTITUTE(
               SUBSTITUTE(
                 INDEX($J$2:$J$228,MATCH($A7,$A$2:$A$228,0)),
               "٬",""),
             ",",""),
           "٫",".")
         )
         -
         SUMPRODUCT(
           ($A$2:$A$228=$A7)*
           ROUND(
             IFERROR(
               VALUE(SUBSTITUTE(SUBSTITUTE(SUBSTITUTE($M$2:$M$228,"٬",""),",",""),"٫","."))/
               VALUE(SUBSTITUTE(SUBSTITUTE(SUBSTITUTE($L$2:$L$228,"٬",""),",",""),"٫",".")),
             0),
           4)
         )
       )*
       VALUE(
         SUBSTITUTE(
           SUBSTITUTE(
             SUBSTITUTE(
               INDEX($L$2:$L$228,MATCH($A7,$A$2:$A$228,0)),
             "٬",""),
           ",",""),
         "٫",".")
       ),
       0
     ),
     "#,##0"
   ) &amp; " ریال",
   ""
  )
 )
)</f>
        <v/>
      </c>
      <c r="V7" s="76"/>
      <c r="W7" s="95"/>
    </row>
    <row r="8" spans="1:23" ht="18.600000000000001">
      <c r="A8" s="67" t="s">
        <v>137</v>
      </c>
      <c r="B8" s="68" t="s">
        <v>132</v>
      </c>
      <c r="C8" s="69">
        <v>4155371</v>
      </c>
      <c r="D8" s="70" t="s">
        <v>133</v>
      </c>
      <c r="E8" s="69">
        <v>15203</v>
      </c>
      <c r="F8" s="69">
        <v>798518</v>
      </c>
      <c r="G8" s="68" t="s">
        <v>132</v>
      </c>
      <c r="H8" s="69">
        <v>15203</v>
      </c>
      <c r="I8" s="69" t="s">
        <v>10</v>
      </c>
      <c r="J8" s="71">
        <v>19858</v>
      </c>
      <c r="K8" s="70">
        <v>46400</v>
      </c>
      <c r="L8" s="70">
        <v>704177</v>
      </c>
      <c r="M8" s="70">
        <v>6991773433</v>
      </c>
      <c r="N8" s="70">
        <v>23200</v>
      </c>
      <c r="O8" s="69"/>
      <c r="P8" s="72" cm="1">
        <f t="array" ref="P8">IF($A8="","",
   IF($M8="","",
      ROUND(IFERROR($M8/$L8,0),0)
      + IF(
          ROW()=
          LOOKUP(
            2,
            1/(
               ($A$2:$A$228=$A8)*
               (IFERROR($M$2:$M$228/$L$2:$L$228,0)=
                 _xlfn.AGGREGATE(14,6,
                   IFERROR($M$2:$M$228/$L$2:$L$228,0)/($A$2:$A$228=$A8),
                 1)
               )
            ),
            ROW($A$2:$A$228)
          ),
          VALUE(
            SUBSTITUTE(
              SUBSTITUTE(
                SUBSTITUTE(
                  INDEX($J$2:$J$228,MATCH($A8,$A$2:$A$228,0)),
                "٬",""),
              ",",""),
            "٫",".")
          )
          - SUMPRODUCT(
              ROUND(IFERROR($M$2:$M$228/$L$2:$L$228,0),0)*
              --($A$2:$A$228=$A8)
            ),
          0
        )
   )
)</f>
        <v>9929</v>
      </c>
      <c r="Q8" s="73">
        <f t="shared" si="0"/>
        <v>6991773433</v>
      </c>
      <c r="R8" s="74" t="str">
        <f t="shared" si="1"/>
        <v/>
      </c>
      <c r="S8" s="75" t="str">
        <f t="shared" si="2"/>
        <v/>
      </c>
      <c r="T8" s="74" t="str">
        <f t="shared" si="3"/>
        <v/>
      </c>
      <c r="U8" s="74" t="str" cm="1">
        <f t="array" ref="U8">IF($A8="","",
 IF(ROW()&lt;&gt;ROW(INDEX($A$2:$A$228,MATCH($A8,$A$2:$A$228,0))),"",
  IF(
   ROUND(
     VALUE(
       SUBSTITUTE(
         SUBSTITUTE(
           SUBSTITUTE(
             INDEX($J$2:$J$228,MATCH($A8,$A$2:$A$228,0)),
           "٬",""),
         ",",""),
       "٫",".")
     )*10000,0)
   &lt;&gt;
   ROUND(
     SUMPRODUCT(
       ($A$2:$A$228=$A8)*
       ROUND(
         IFERROR(
           VALUE(SUBSTITUTE(SUBSTITUTE(SUBSTITUTE($M$2:$M$228,"٬",""),",",""),"٫","."))/
           VALUE(SUBSTITUTE(SUBSTITUTE(SUBSTITUTE($L$2:$L$228,"٬",""),",",""),"٫",".")),
         0),
       4)
     )*10000,0),
   "اختلاف معادل " &amp;
   TEXT(
     ROUND(
       (
         VALUE(
           SUBSTITUTE(
             SUBSTITUTE(
               SUBSTITUTE(
                 INDEX($J$2:$J$228,MATCH($A8,$A$2:$A$228,0)),
               "٬",""),
             ",",""),
           "٫",".")
         )
         -
         SUMPRODUCT(
           ($A$2:$A$228=$A8)*
           ROUND(
             IFERROR(
               VALUE(SUBSTITUTE(SUBSTITUTE(SUBSTITUTE($M$2:$M$228,"٬",""),",",""),"٫","."))/
               VALUE(SUBSTITUTE(SUBSTITUTE(SUBSTITUTE($L$2:$L$228,"٬",""),",",""),"٫",".")),
             0),
           4)
         )
       )*
       VALUE(
         SUBSTITUTE(
           SUBSTITUTE(
             SUBSTITUTE(
               INDEX($L$2:$L$228,MATCH($A8,$A$2:$A$228,0)),
             "٬",""),
           ",",""),
         "٫",".")
       ),
       0
     ),
     "#,##0"
   ) &amp; " ریال",
   ""
  )
 )
)</f>
        <v/>
      </c>
      <c r="V8" s="76"/>
      <c r="W8" s="95"/>
    </row>
    <row r="9" spans="1:23" ht="18.600000000000001">
      <c r="A9" s="67" t="s">
        <v>138</v>
      </c>
      <c r="B9" s="68" t="s">
        <v>132</v>
      </c>
      <c r="C9" s="69">
        <v>4155371</v>
      </c>
      <c r="D9" s="70" t="s">
        <v>133</v>
      </c>
      <c r="E9" s="69">
        <v>15203</v>
      </c>
      <c r="F9" s="69">
        <v>798873</v>
      </c>
      <c r="G9" s="68" t="s">
        <v>132</v>
      </c>
      <c r="H9" s="69">
        <v>15203</v>
      </c>
      <c r="I9" s="69" t="s">
        <v>10</v>
      </c>
      <c r="J9" s="71">
        <v>19858</v>
      </c>
      <c r="K9" s="70">
        <v>46400</v>
      </c>
      <c r="L9" s="70">
        <v>704177</v>
      </c>
      <c r="M9" s="70">
        <v>6991773433</v>
      </c>
      <c r="N9" s="70">
        <v>23200</v>
      </c>
      <c r="O9" s="69"/>
      <c r="P9" s="72" cm="1">
        <f t="array" ref="P9">IF($A9="","",
   IF($M9="","",
      ROUND(IFERROR($M9/$L9,0),0)
      + IF(
          ROW()=
          LOOKUP(
            2,
            1/(
               ($A$2:$A$228=$A9)*
               (IFERROR($M$2:$M$228/$L$2:$L$228,0)=
                 _xlfn.AGGREGATE(14,6,
                   IFERROR($M$2:$M$228/$L$2:$L$228,0)/($A$2:$A$228=$A9),
                 1)
               )
            ),
            ROW($A$2:$A$228)
          ),
          VALUE(
            SUBSTITUTE(
              SUBSTITUTE(
                SUBSTITUTE(
                  INDEX($J$2:$J$228,MATCH($A9,$A$2:$A$228,0)),
                "٬",""),
              ",",""),
            "٫",".")
          )
          - SUMPRODUCT(
              ROUND(IFERROR($M$2:$M$228/$L$2:$L$228,0),0)*
              --($A$2:$A$228=$A9)
            ),
          0
        )
   )
)</f>
        <v>9929</v>
      </c>
      <c r="Q9" s="73">
        <f t="shared" si="0"/>
        <v>6991773433</v>
      </c>
      <c r="R9" s="74" t="str">
        <f t="shared" si="1"/>
        <v/>
      </c>
      <c r="S9" s="75" t="str">
        <f t="shared" si="2"/>
        <v/>
      </c>
      <c r="T9" s="74" t="str">
        <f t="shared" si="3"/>
        <v/>
      </c>
      <c r="U9" s="74" t="str" cm="1">
        <f t="array" ref="U9">IF($A9="","",
 IF(ROW()&lt;&gt;ROW(INDEX($A$2:$A$228,MATCH($A9,$A$2:$A$228,0))),"",
  IF(
   ROUND(
     VALUE(
       SUBSTITUTE(
         SUBSTITUTE(
           SUBSTITUTE(
             INDEX($J$2:$J$228,MATCH($A9,$A$2:$A$228,0)),
           "٬",""),
         ",",""),
       "٫",".")
     )*10000,0)
   &lt;&gt;
   ROUND(
     SUMPRODUCT(
       ($A$2:$A$228=$A9)*
       ROUND(
         IFERROR(
           VALUE(SUBSTITUTE(SUBSTITUTE(SUBSTITUTE($M$2:$M$228,"٬",""),",",""),"٫","."))/
           VALUE(SUBSTITUTE(SUBSTITUTE(SUBSTITUTE($L$2:$L$228,"٬",""),",",""),"٫",".")),
         0),
       4)
     )*10000,0),
   "اختلاف معادل " &amp;
   TEXT(
     ROUND(
       (
         VALUE(
           SUBSTITUTE(
             SUBSTITUTE(
               SUBSTITUTE(
                 INDEX($J$2:$J$228,MATCH($A9,$A$2:$A$228,0)),
               "٬",""),
             ",",""),
           "٫",".")
         )
         -
         SUMPRODUCT(
           ($A$2:$A$228=$A9)*
           ROUND(
             IFERROR(
               VALUE(SUBSTITUTE(SUBSTITUTE(SUBSTITUTE($M$2:$M$228,"٬",""),",",""),"٫","."))/
               VALUE(SUBSTITUTE(SUBSTITUTE(SUBSTITUTE($L$2:$L$228,"٬",""),",",""),"٫",".")),
             0),
           4)
         )
       )*
       VALUE(
         SUBSTITUTE(
           SUBSTITUTE(
             SUBSTITUTE(
               INDEX($L$2:$L$228,MATCH($A9,$A$2:$A$228,0)),
             "٬",""),
           ",",""),
         "٫",".")
       ),
       0
     ),
     "#,##0"
   ) &amp; " ریال",
   ""
  )
 )
)</f>
        <v/>
      </c>
      <c r="V9" s="76"/>
      <c r="W9" s="95"/>
    </row>
    <row r="10" spans="1:23" ht="18.600000000000001">
      <c r="A10" s="67" t="s">
        <v>138</v>
      </c>
      <c r="B10" s="68" t="s">
        <v>132</v>
      </c>
      <c r="C10" s="69">
        <v>4155371</v>
      </c>
      <c r="D10" s="70" t="s">
        <v>133</v>
      </c>
      <c r="E10" s="69">
        <v>15203</v>
      </c>
      <c r="F10" s="69">
        <v>798873</v>
      </c>
      <c r="G10" s="68" t="s">
        <v>132</v>
      </c>
      <c r="H10" s="69">
        <v>15203</v>
      </c>
      <c r="I10" s="69" t="s">
        <v>10</v>
      </c>
      <c r="J10" s="71">
        <v>19858</v>
      </c>
      <c r="K10" s="70">
        <v>46400</v>
      </c>
      <c r="L10" s="70">
        <v>704177</v>
      </c>
      <c r="M10" s="70">
        <v>6991773433</v>
      </c>
      <c r="N10" s="70">
        <v>23200</v>
      </c>
      <c r="O10" s="69"/>
      <c r="P10" s="72" cm="1">
        <f t="array" ref="P10">IF($A10="","",
   IF($M10="","",
      ROUND(IFERROR($M10/$L10,0),0)
      + IF(
          ROW()=
          LOOKUP(
            2,
            1/(
               ($A$2:$A$228=$A10)*
               (IFERROR($M$2:$M$228/$L$2:$L$228,0)=
                 _xlfn.AGGREGATE(14,6,
                   IFERROR($M$2:$M$228/$L$2:$L$228,0)/($A$2:$A$228=$A10),
                 1)
               )
            ),
            ROW($A$2:$A$228)
          ),
          VALUE(
            SUBSTITUTE(
              SUBSTITUTE(
                SUBSTITUTE(
                  INDEX($J$2:$J$228,MATCH($A10,$A$2:$A$228,0)),
                "٬",""),
              ",",""),
            "٫",".")
          )
          - SUMPRODUCT(
              ROUND(IFERROR($M$2:$M$228/$L$2:$L$228,0),0)*
              --($A$2:$A$228=$A10)
            ),
          0
        )
   )
)</f>
        <v>9929</v>
      </c>
      <c r="Q10" s="73">
        <f t="shared" si="0"/>
        <v>6991773433</v>
      </c>
      <c r="R10" s="74" t="str">
        <f t="shared" si="1"/>
        <v/>
      </c>
      <c r="S10" s="75" t="str">
        <f t="shared" si="2"/>
        <v/>
      </c>
      <c r="T10" s="74" t="str">
        <f t="shared" si="3"/>
        <v/>
      </c>
      <c r="U10" s="74" t="str" cm="1">
        <f t="array" ref="U10">IF($A10="","",
 IF(ROW()&lt;&gt;ROW(INDEX($A$2:$A$228,MATCH($A10,$A$2:$A$228,0))),"",
  IF(
   ROUND(
     VALUE(
       SUBSTITUTE(
         SUBSTITUTE(
           SUBSTITUTE(
             INDEX($J$2:$J$228,MATCH($A10,$A$2:$A$228,0)),
           "٬",""),
         ",",""),
       "٫",".")
     )*10000,0)
   &lt;&gt;
   ROUND(
     SUMPRODUCT(
       ($A$2:$A$228=$A10)*
       ROUND(
         IFERROR(
           VALUE(SUBSTITUTE(SUBSTITUTE(SUBSTITUTE($M$2:$M$228,"٬",""),",",""),"٫","."))/
           VALUE(SUBSTITUTE(SUBSTITUTE(SUBSTITUTE($L$2:$L$228,"٬",""),",",""),"٫",".")),
         0),
       4)
     )*10000,0),
   "اختلاف معادل " &amp;
   TEXT(
     ROUND(
       (
         VALUE(
           SUBSTITUTE(
             SUBSTITUTE(
               SUBSTITUTE(
                 INDEX($J$2:$J$228,MATCH($A10,$A$2:$A$228,0)),
               "٬",""),
             ",",""),
           "٫",".")
         )
         -
         SUMPRODUCT(
           ($A$2:$A$228=$A10)*
           ROUND(
             IFERROR(
               VALUE(SUBSTITUTE(SUBSTITUTE(SUBSTITUTE($M$2:$M$228,"٬",""),",",""),"٫","."))/
               VALUE(SUBSTITUTE(SUBSTITUTE(SUBSTITUTE($L$2:$L$228,"٬",""),",",""),"٫",".")),
             0),
           4)
         )
       )*
       VALUE(
         SUBSTITUTE(
           SUBSTITUTE(
             SUBSTITUTE(
               INDEX($L$2:$L$228,MATCH($A10,$A$2:$A$228,0)),
             "٬",""),
           ",",""),
         "٫",".")
       ),
       0
     ),
     "#,##0"
   ) &amp; " ریال",
   ""
  )
 )
)</f>
        <v/>
      </c>
      <c r="V10" s="76"/>
      <c r="W10" s="95"/>
    </row>
    <row r="11" spans="1:23" ht="18.600000000000001">
      <c r="A11" s="67" t="s">
        <v>139</v>
      </c>
      <c r="B11" s="68" t="s">
        <v>132</v>
      </c>
      <c r="C11" s="69">
        <v>4155371</v>
      </c>
      <c r="D11" s="70" t="s">
        <v>133</v>
      </c>
      <c r="E11" s="69">
        <v>15203</v>
      </c>
      <c r="F11" s="69">
        <v>800623</v>
      </c>
      <c r="G11" s="68" t="s">
        <v>132</v>
      </c>
      <c r="H11" s="69">
        <v>15203</v>
      </c>
      <c r="I11" s="69" t="s">
        <v>10</v>
      </c>
      <c r="J11" s="71">
        <v>9929</v>
      </c>
      <c r="K11" s="70">
        <v>2320</v>
      </c>
      <c r="L11" s="70">
        <v>703763</v>
      </c>
      <c r="M11" s="70">
        <v>6987662827</v>
      </c>
      <c r="N11" s="70">
        <v>2320</v>
      </c>
      <c r="O11" s="69"/>
      <c r="P11" s="72" cm="1">
        <f t="array" ref="P11">IF($A11="","",
   IF($M11="","",
      ROUND(IFERROR($M11/$L11,0),0)
      + IF(
          ROW()=
          LOOKUP(
            2,
            1/(
               ($A$2:$A$228=$A11)*
               (IFERROR($M$2:$M$228/$L$2:$L$228,0)=
                 _xlfn.AGGREGATE(14,6,
                   IFERROR($M$2:$M$228/$L$2:$L$228,0)/($A$2:$A$228=$A11),
                 1)
               )
            ),
            ROW($A$2:$A$228)
          ),
          VALUE(
            SUBSTITUTE(
              SUBSTITUTE(
                SUBSTITUTE(
                  INDEX($J$2:$J$228,MATCH($A11,$A$2:$A$228,0)),
                "٬",""),
              ",",""),
            "٫",".")
          )
          - SUMPRODUCT(
              ROUND(IFERROR($M$2:$M$228/$L$2:$L$228,0),0)*
              --($A$2:$A$228=$A11)
            ),
          0
        )
   )
)</f>
        <v>9929</v>
      </c>
      <c r="Q11" s="73">
        <f t="shared" si="0"/>
        <v>6987662827</v>
      </c>
      <c r="R11" s="74" t="str">
        <f t="shared" si="1"/>
        <v/>
      </c>
      <c r="S11" s="75" t="str">
        <f t="shared" si="2"/>
        <v/>
      </c>
      <c r="T11" s="74" t="str">
        <f t="shared" si="3"/>
        <v/>
      </c>
      <c r="U11" s="74" t="str" cm="1">
        <f t="array" ref="U11">IF($A11="","",
 IF(ROW()&lt;&gt;ROW(INDEX($A$2:$A$228,MATCH($A11,$A$2:$A$228,0))),"",
  IF(
   ROUND(
     VALUE(
       SUBSTITUTE(
         SUBSTITUTE(
           SUBSTITUTE(
             INDEX($J$2:$J$228,MATCH($A11,$A$2:$A$228,0)),
           "٬",""),
         ",",""),
       "٫",".")
     )*10000,0)
   &lt;&gt;
   ROUND(
     SUMPRODUCT(
       ($A$2:$A$228=$A11)*
       ROUND(
         IFERROR(
           VALUE(SUBSTITUTE(SUBSTITUTE(SUBSTITUTE($M$2:$M$228,"٬",""),",",""),"٫","."))/
           VALUE(SUBSTITUTE(SUBSTITUTE(SUBSTITUTE($L$2:$L$228,"٬",""),",",""),"٫",".")),
         0),
       4)
     )*10000,0),
   "اختلاف معادل " &amp;
   TEXT(
     ROUND(
       (
         VALUE(
           SUBSTITUTE(
             SUBSTITUTE(
               SUBSTITUTE(
                 INDEX($J$2:$J$228,MATCH($A11,$A$2:$A$228,0)),
               "٬",""),
             ",",""),
           "٫",".")
         )
         -
         SUMPRODUCT(
           ($A$2:$A$228=$A11)*
           ROUND(
             IFERROR(
               VALUE(SUBSTITUTE(SUBSTITUTE(SUBSTITUTE($M$2:$M$228,"٬",""),",",""),"٫","."))/
               VALUE(SUBSTITUTE(SUBSTITUTE(SUBSTITUTE($L$2:$L$228,"٬",""),",",""),"٫",".")),
             0),
           4)
         )
       )*
       VALUE(
         SUBSTITUTE(
           SUBSTITUTE(
             SUBSTITUTE(
               INDEX($L$2:$L$228,MATCH($A11,$A$2:$A$228,0)),
             "٬",""),
           ",",""),
         "٫",".")
       ),
       0
     ),
     "#,##0"
   ) &amp; " ریال",
   ""
  )
 )
)</f>
        <v/>
      </c>
      <c r="V11" s="76"/>
      <c r="W11" s="95"/>
    </row>
    <row r="12" spans="1:23" ht="18.600000000000001">
      <c r="A12" s="67" t="s">
        <v>140</v>
      </c>
      <c r="B12" s="68" t="s">
        <v>132</v>
      </c>
      <c r="C12" s="69">
        <v>4155371</v>
      </c>
      <c r="D12" s="70" t="s">
        <v>133</v>
      </c>
      <c r="E12" s="69">
        <v>15203</v>
      </c>
      <c r="F12" s="69">
        <v>802485</v>
      </c>
      <c r="G12" s="68" t="s">
        <v>132</v>
      </c>
      <c r="H12" s="69">
        <v>15203</v>
      </c>
      <c r="I12" s="69" t="s">
        <v>10</v>
      </c>
      <c r="J12" s="71">
        <v>39716</v>
      </c>
      <c r="K12" s="70">
        <v>92800</v>
      </c>
      <c r="L12" s="70">
        <v>702878</v>
      </c>
      <c r="M12" s="70">
        <v>6978875662</v>
      </c>
      <c r="N12" s="70">
        <v>23200</v>
      </c>
      <c r="O12" s="69"/>
      <c r="P12" s="72" cm="1">
        <f t="array" ref="P12">IF($A12="","",
   IF($M12="","",
      ROUND(IFERROR($M12/$L12,0),0)
      + IF(
          ROW()=
          LOOKUP(
            2,
            1/(
               ($A$2:$A$228=$A12)*
               (IFERROR($M$2:$M$228/$L$2:$L$228,0)=
                 _xlfn.AGGREGATE(14,6,
                   IFERROR($M$2:$M$228/$L$2:$L$228,0)/($A$2:$A$228=$A12),
                 1)
               )
            ),
            ROW($A$2:$A$228)
          ),
          VALUE(
            SUBSTITUTE(
              SUBSTITUTE(
                SUBSTITUTE(
                  INDEX($J$2:$J$228,MATCH($A12,$A$2:$A$228,0)),
                "٬",""),
              ",",""),
            "٫",".")
          )
          - SUMPRODUCT(
              ROUND(IFERROR($M$2:$M$228/$L$2:$L$228,0),0)*
              --($A$2:$A$228=$A12)
            ),
          0
        )
   )
)</f>
        <v>9929</v>
      </c>
      <c r="Q12" s="73">
        <f t="shared" si="0"/>
        <v>6978875662</v>
      </c>
      <c r="R12" s="74" t="str">
        <f t="shared" si="1"/>
        <v/>
      </c>
      <c r="S12" s="75" t="str">
        <f t="shared" si="2"/>
        <v/>
      </c>
      <c r="T12" s="74" t="str">
        <f t="shared" si="3"/>
        <v/>
      </c>
      <c r="U12" s="74" t="str" cm="1">
        <f t="array" ref="U12">IF($A12="","",
 IF(ROW()&lt;&gt;ROW(INDEX($A$2:$A$228,MATCH($A12,$A$2:$A$228,0))),"",
  IF(
   ROUND(
     VALUE(
       SUBSTITUTE(
         SUBSTITUTE(
           SUBSTITUTE(
             INDEX($J$2:$J$228,MATCH($A12,$A$2:$A$228,0)),
           "٬",""),
         ",",""),
       "٫",".")
     )*10000,0)
   &lt;&gt;
   ROUND(
     SUMPRODUCT(
       ($A$2:$A$228=$A12)*
       ROUND(
         IFERROR(
           VALUE(SUBSTITUTE(SUBSTITUTE(SUBSTITUTE($M$2:$M$228,"٬",""),",",""),"٫","."))/
           VALUE(SUBSTITUTE(SUBSTITUTE(SUBSTITUTE($L$2:$L$228,"٬",""),",",""),"٫",".")),
         0),
       4)
     )*10000,0),
   "اختلاف معادل " &amp;
   TEXT(
     ROUND(
       (
         VALUE(
           SUBSTITUTE(
             SUBSTITUTE(
               SUBSTITUTE(
                 INDEX($J$2:$J$228,MATCH($A12,$A$2:$A$228,0)),
               "٬",""),
             ",",""),
           "٫",".")
         )
         -
         SUMPRODUCT(
           ($A$2:$A$228=$A12)*
           ROUND(
             IFERROR(
               VALUE(SUBSTITUTE(SUBSTITUTE(SUBSTITUTE($M$2:$M$228,"٬",""),",",""),"٫","."))/
               VALUE(SUBSTITUTE(SUBSTITUTE(SUBSTITUTE($L$2:$L$228,"٬",""),",",""),"٫",".")),
             0),
           4)
         )
       )*
       VALUE(
         SUBSTITUTE(
           SUBSTITUTE(
             SUBSTITUTE(
               INDEX($L$2:$L$228,MATCH($A12,$A$2:$A$228,0)),
             "٬",""),
           ",",""),
         "٫",".")
       ),
       0
     ),
     "#,##0"
   ) &amp; " ریال",
   ""
  )
 )
)</f>
        <v/>
      </c>
      <c r="V12" s="76"/>
      <c r="W12" s="95"/>
    </row>
    <row r="13" spans="1:23" ht="18.600000000000001">
      <c r="A13" s="67" t="s">
        <v>140</v>
      </c>
      <c r="B13" s="68" t="s">
        <v>132</v>
      </c>
      <c r="C13" s="69">
        <v>4155371</v>
      </c>
      <c r="D13" s="70" t="s">
        <v>133</v>
      </c>
      <c r="E13" s="69">
        <v>15203</v>
      </c>
      <c r="F13" s="69">
        <v>802485</v>
      </c>
      <c r="G13" s="68" t="s">
        <v>132</v>
      </c>
      <c r="H13" s="69">
        <v>15203</v>
      </c>
      <c r="I13" s="69" t="s">
        <v>10</v>
      </c>
      <c r="J13" s="71">
        <v>39716</v>
      </c>
      <c r="K13" s="70">
        <v>92800</v>
      </c>
      <c r="L13" s="70">
        <v>702878</v>
      </c>
      <c r="M13" s="70">
        <v>6978875662</v>
      </c>
      <c r="N13" s="70">
        <v>23200</v>
      </c>
      <c r="O13" s="69"/>
      <c r="P13" s="72" cm="1">
        <f t="array" ref="P13">IF($A13="","",
   IF($M13="","",
      ROUND(IFERROR($M13/$L13,0),0)
      + IF(
          ROW()=
          LOOKUP(
            2,
            1/(
               ($A$2:$A$228=$A13)*
               (IFERROR($M$2:$M$228/$L$2:$L$228,0)=
                 _xlfn.AGGREGATE(14,6,
                   IFERROR($M$2:$M$228/$L$2:$L$228,0)/($A$2:$A$228=$A13),
                 1)
               )
            ),
            ROW($A$2:$A$228)
          ),
          VALUE(
            SUBSTITUTE(
              SUBSTITUTE(
                SUBSTITUTE(
                  INDEX($J$2:$J$228,MATCH($A13,$A$2:$A$228,0)),
                "٬",""),
              ",",""),
            "٫",".")
          )
          - SUMPRODUCT(
              ROUND(IFERROR($M$2:$M$228/$L$2:$L$228,0),0)*
              --($A$2:$A$228=$A13)
            ),
          0
        )
   )
)</f>
        <v>9929</v>
      </c>
      <c r="Q13" s="73">
        <f t="shared" si="0"/>
        <v>6978875662</v>
      </c>
      <c r="R13" s="74" t="str">
        <f t="shared" si="1"/>
        <v/>
      </c>
      <c r="S13" s="75" t="str">
        <f t="shared" si="2"/>
        <v/>
      </c>
      <c r="T13" s="74" t="str">
        <f t="shared" si="3"/>
        <v/>
      </c>
      <c r="U13" s="74" t="str" cm="1">
        <f t="array" ref="U13">IF($A13="","",
 IF(ROW()&lt;&gt;ROW(INDEX($A$2:$A$228,MATCH($A13,$A$2:$A$228,0))),"",
  IF(
   ROUND(
     VALUE(
       SUBSTITUTE(
         SUBSTITUTE(
           SUBSTITUTE(
             INDEX($J$2:$J$228,MATCH($A13,$A$2:$A$228,0)),
           "٬",""),
         ",",""),
       "٫",".")
     )*10000,0)
   &lt;&gt;
   ROUND(
     SUMPRODUCT(
       ($A$2:$A$228=$A13)*
       ROUND(
         IFERROR(
           VALUE(SUBSTITUTE(SUBSTITUTE(SUBSTITUTE($M$2:$M$228,"٬",""),",",""),"٫","."))/
           VALUE(SUBSTITUTE(SUBSTITUTE(SUBSTITUTE($L$2:$L$228,"٬",""),",",""),"٫",".")),
         0),
       4)
     )*10000,0),
   "اختلاف معادل " &amp;
   TEXT(
     ROUND(
       (
         VALUE(
           SUBSTITUTE(
             SUBSTITUTE(
               SUBSTITUTE(
                 INDEX($J$2:$J$228,MATCH($A13,$A$2:$A$228,0)),
               "٬",""),
             ",",""),
           "٫",".")
         )
         -
         SUMPRODUCT(
           ($A$2:$A$228=$A13)*
           ROUND(
             IFERROR(
               VALUE(SUBSTITUTE(SUBSTITUTE(SUBSTITUTE($M$2:$M$228,"٬",""),",",""),"٫","."))/
               VALUE(SUBSTITUTE(SUBSTITUTE(SUBSTITUTE($L$2:$L$228,"٬",""),",",""),"٫",".")),
             0),
           4)
         )
       )*
       VALUE(
         SUBSTITUTE(
           SUBSTITUTE(
             SUBSTITUTE(
               INDEX($L$2:$L$228,MATCH($A13,$A$2:$A$228,0)),
             "٬",""),
           ",",""),
         "٫",".")
       ),
       0
     ),
     "#,##0"
   ) &amp; " ریال",
   ""
  )
 )
)</f>
        <v/>
      </c>
      <c r="V13" s="76"/>
      <c r="W13" s="95"/>
    </row>
    <row r="14" spans="1:23" ht="18.600000000000001">
      <c r="A14" s="67" t="s">
        <v>140</v>
      </c>
      <c r="B14" s="68" t="s">
        <v>132</v>
      </c>
      <c r="C14" s="69">
        <v>4155371</v>
      </c>
      <c r="D14" s="70" t="s">
        <v>133</v>
      </c>
      <c r="E14" s="69">
        <v>15203</v>
      </c>
      <c r="F14" s="69">
        <v>802485</v>
      </c>
      <c r="G14" s="68" t="s">
        <v>132</v>
      </c>
      <c r="H14" s="69">
        <v>15203</v>
      </c>
      <c r="I14" s="69" t="s">
        <v>10</v>
      </c>
      <c r="J14" s="71">
        <v>39716</v>
      </c>
      <c r="K14" s="70">
        <v>92800</v>
      </c>
      <c r="L14" s="70">
        <v>702878</v>
      </c>
      <c r="M14" s="70">
        <v>6978875662</v>
      </c>
      <c r="N14" s="70">
        <v>23200</v>
      </c>
      <c r="O14" s="69"/>
      <c r="P14" s="72" cm="1">
        <f t="array" ref="P14">IF($A14="","",
   IF($M14="","",
      ROUND(IFERROR($M14/$L14,0),0)
      + IF(
          ROW()=
          LOOKUP(
            2,
            1/(
               ($A$2:$A$228=$A14)*
               (IFERROR($M$2:$M$228/$L$2:$L$228,0)=
                 _xlfn.AGGREGATE(14,6,
                   IFERROR($M$2:$M$228/$L$2:$L$228,0)/($A$2:$A$228=$A14),
                 1)
               )
            ),
            ROW($A$2:$A$228)
          ),
          VALUE(
            SUBSTITUTE(
              SUBSTITUTE(
                SUBSTITUTE(
                  INDEX($J$2:$J$228,MATCH($A14,$A$2:$A$228,0)),
                "٬",""),
              ",",""),
            "٫",".")
          )
          - SUMPRODUCT(
              ROUND(IFERROR($M$2:$M$228/$L$2:$L$228,0),0)*
              --($A$2:$A$228=$A14)
            ),
          0
        )
   )
)</f>
        <v>9929</v>
      </c>
      <c r="Q14" s="73">
        <f t="shared" si="0"/>
        <v>6978875662</v>
      </c>
      <c r="R14" s="74" t="str">
        <f t="shared" si="1"/>
        <v/>
      </c>
      <c r="S14" s="75" t="str">
        <f t="shared" si="2"/>
        <v/>
      </c>
      <c r="T14" s="74" t="str">
        <f t="shared" si="3"/>
        <v/>
      </c>
      <c r="U14" s="74" t="str" cm="1">
        <f t="array" ref="U14">IF($A14="","",
 IF(ROW()&lt;&gt;ROW(INDEX($A$2:$A$228,MATCH($A14,$A$2:$A$228,0))),"",
  IF(
   ROUND(
     VALUE(
       SUBSTITUTE(
         SUBSTITUTE(
           SUBSTITUTE(
             INDEX($J$2:$J$228,MATCH($A14,$A$2:$A$228,0)),
           "٬",""),
         ",",""),
       "٫",".")
     )*10000,0)
   &lt;&gt;
   ROUND(
     SUMPRODUCT(
       ($A$2:$A$228=$A14)*
       ROUND(
         IFERROR(
           VALUE(SUBSTITUTE(SUBSTITUTE(SUBSTITUTE($M$2:$M$228,"٬",""),",",""),"٫","."))/
           VALUE(SUBSTITUTE(SUBSTITUTE(SUBSTITUTE($L$2:$L$228,"٬",""),",",""),"٫",".")),
         0),
       4)
     )*10000,0),
   "اختلاف معادل " &amp;
   TEXT(
     ROUND(
       (
         VALUE(
           SUBSTITUTE(
             SUBSTITUTE(
               SUBSTITUTE(
                 INDEX($J$2:$J$228,MATCH($A14,$A$2:$A$228,0)),
               "٬",""),
             ",",""),
           "٫",".")
         )
         -
         SUMPRODUCT(
           ($A$2:$A$228=$A14)*
           ROUND(
             IFERROR(
               VALUE(SUBSTITUTE(SUBSTITUTE(SUBSTITUTE($M$2:$M$228,"٬",""),",",""),"٫","."))/
               VALUE(SUBSTITUTE(SUBSTITUTE(SUBSTITUTE($L$2:$L$228,"٬",""),",",""),"٫",".")),
             0),
           4)
         )
       )*
       VALUE(
         SUBSTITUTE(
           SUBSTITUTE(
             SUBSTITUTE(
               INDEX($L$2:$L$228,MATCH($A14,$A$2:$A$228,0)),
             "٬",""),
           ",",""),
         "٫",".")
       ),
       0
     ),
     "#,##0"
   ) &amp; " ریال",
   ""
  )
 )
)</f>
        <v/>
      </c>
      <c r="V14" s="76"/>
      <c r="W14" s="95"/>
    </row>
    <row r="15" spans="1:23" ht="18.600000000000001">
      <c r="A15" s="67" t="s">
        <v>140</v>
      </c>
      <c r="B15" s="68" t="s">
        <v>132</v>
      </c>
      <c r="C15" s="69">
        <v>4155371</v>
      </c>
      <c r="D15" s="70" t="s">
        <v>133</v>
      </c>
      <c r="E15" s="69">
        <v>15203</v>
      </c>
      <c r="F15" s="69">
        <v>802485</v>
      </c>
      <c r="G15" s="68" t="s">
        <v>132</v>
      </c>
      <c r="H15" s="69">
        <v>15203</v>
      </c>
      <c r="I15" s="69" t="s">
        <v>10</v>
      </c>
      <c r="J15" s="71">
        <v>39716</v>
      </c>
      <c r="K15" s="70">
        <v>92800</v>
      </c>
      <c r="L15" s="70">
        <v>702878</v>
      </c>
      <c r="M15" s="70">
        <v>6978875662</v>
      </c>
      <c r="N15" s="70">
        <v>23200</v>
      </c>
      <c r="O15" s="69"/>
      <c r="P15" s="72" cm="1">
        <f t="array" ref="P15">IF($A15="","",
   IF($M15="","",
      ROUND(IFERROR($M15/$L15,0),0)
      + IF(
          ROW()=
          LOOKUP(
            2,
            1/(
               ($A$2:$A$228=$A15)*
               (IFERROR($M$2:$M$228/$L$2:$L$228,0)=
                 _xlfn.AGGREGATE(14,6,
                   IFERROR($M$2:$M$228/$L$2:$L$228,0)/($A$2:$A$228=$A15),
                 1)
               )
            ),
            ROW($A$2:$A$228)
          ),
          VALUE(
            SUBSTITUTE(
              SUBSTITUTE(
                SUBSTITUTE(
                  INDEX($J$2:$J$228,MATCH($A15,$A$2:$A$228,0)),
                "٬",""),
              ",",""),
            "٫",".")
          )
          - SUMPRODUCT(
              ROUND(IFERROR($M$2:$M$228/$L$2:$L$228,0),0)*
              --($A$2:$A$228=$A15)
            ),
          0
        )
   )
)</f>
        <v>9929</v>
      </c>
      <c r="Q15" s="73">
        <f t="shared" si="0"/>
        <v>6978875662</v>
      </c>
      <c r="R15" s="74" t="str">
        <f t="shared" si="1"/>
        <v/>
      </c>
      <c r="S15" s="75" t="str">
        <f t="shared" si="2"/>
        <v/>
      </c>
      <c r="T15" s="74" t="str">
        <f t="shared" si="3"/>
        <v/>
      </c>
      <c r="U15" s="74" t="str" cm="1">
        <f t="array" ref="U15">IF($A15="","",
 IF(ROW()&lt;&gt;ROW(INDEX($A$2:$A$228,MATCH($A15,$A$2:$A$228,0))),"",
  IF(
   ROUND(
     VALUE(
       SUBSTITUTE(
         SUBSTITUTE(
           SUBSTITUTE(
             INDEX($J$2:$J$228,MATCH($A15,$A$2:$A$228,0)),
           "٬",""),
         ",",""),
       "٫",".")
     )*10000,0)
   &lt;&gt;
   ROUND(
     SUMPRODUCT(
       ($A$2:$A$228=$A15)*
       ROUND(
         IFERROR(
           VALUE(SUBSTITUTE(SUBSTITUTE(SUBSTITUTE($M$2:$M$228,"٬",""),",",""),"٫","."))/
           VALUE(SUBSTITUTE(SUBSTITUTE(SUBSTITUTE($L$2:$L$228,"٬",""),",",""),"٫",".")),
         0),
       4)
     )*10000,0),
   "اختلاف معادل " &amp;
   TEXT(
     ROUND(
       (
         VALUE(
           SUBSTITUTE(
             SUBSTITUTE(
               SUBSTITUTE(
                 INDEX($J$2:$J$228,MATCH($A15,$A$2:$A$228,0)),
               "٬",""),
             ",",""),
           "٫",".")
         )
         -
         SUMPRODUCT(
           ($A$2:$A$228=$A15)*
           ROUND(
             IFERROR(
               VALUE(SUBSTITUTE(SUBSTITUTE(SUBSTITUTE($M$2:$M$228,"٬",""),",",""),"٫","."))/
               VALUE(SUBSTITUTE(SUBSTITUTE(SUBSTITUTE($L$2:$L$228,"٬",""),",",""),"٫",".")),
             0),
           4)
         )
       )*
       VALUE(
         SUBSTITUTE(
           SUBSTITUTE(
             SUBSTITUTE(
               INDEX($L$2:$L$228,MATCH($A15,$A$2:$A$228,0)),
             "٬",""),
           ",",""),
         "٫",".")
       ),
       0
     ),
     "#,##0"
   ) &amp; " ریال",
   ""
  )
 )
)</f>
        <v/>
      </c>
      <c r="V15" s="76"/>
      <c r="W15" s="95"/>
    </row>
    <row r="16" spans="1:23" ht="18.600000000000001">
      <c r="A16" s="67" t="s">
        <v>152</v>
      </c>
      <c r="B16" s="69" t="s">
        <v>151</v>
      </c>
      <c r="C16" s="69">
        <v>4155446</v>
      </c>
      <c r="D16" s="70" t="s">
        <v>153</v>
      </c>
      <c r="E16" s="69">
        <v>10200</v>
      </c>
      <c r="F16" s="69">
        <v>6177011</v>
      </c>
      <c r="G16" s="69" t="s">
        <v>151</v>
      </c>
      <c r="H16" s="69">
        <v>10200</v>
      </c>
      <c r="I16" s="69" t="s">
        <v>10</v>
      </c>
      <c r="J16" s="71">
        <v>1456</v>
      </c>
      <c r="K16" s="93">
        <v>17527</v>
      </c>
      <c r="L16" s="70">
        <v>712156</v>
      </c>
      <c r="M16" s="70">
        <v>1036899136</v>
      </c>
      <c r="N16" s="70">
        <v>1238</v>
      </c>
      <c r="O16" s="77"/>
      <c r="P16" s="72" cm="1">
        <f t="array" ref="P16">IF($A16="","",
   IF($M16="","",
      ROUND(IFERROR($M16/$L16,0),0)
      + IF(
          ROW()=
          LOOKUP(
            2,
            1/(
               ($A$2:$A$228=$A16)*
               (IFERROR($M$2:$M$228/$L$2:$L$228,0)=
                 _xlfn.AGGREGATE(14,6,
                   IFERROR($M$2:$M$228/$L$2:$L$228,0)/($A$2:$A$228=$A16),
                 1)
               )
            ),
            ROW($A$2:$A$228)
          ),
          VALUE(
            SUBSTITUTE(
              SUBSTITUTE(
                SUBSTITUTE(
                  INDEX($J$2:$J$228,MATCH($A16,$A$2:$A$228,0)),
                "٬",""),
              ",",""),
            "٫",".")
          )
          - SUMPRODUCT(
              ROUND(IFERROR($M$2:$M$228/$L$2:$L$228,0),0)*
              --($A$2:$A$228=$A16)
            ),
          0
        )
   )
)</f>
        <v>1456</v>
      </c>
      <c r="Q16" s="73">
        <f t="shared" si="0"/>
        <v>1036899136</v>
      </c>
      <c r="R16" s="74" t="str">
        <f t="shared" si="1"/>
        <v/>
      </c>
      <c r="S16" s="75" t="str">
        <f t="shared" si="2"/>
        <v>جمع N = 1,238 | K = 17,527 | اختلاف = -16,289</v>
      </c>
      <c r="T16" s="74" t="str">
        <f t="shared" si="3"/>
        <v/>
      </c>
      <c r="U16" s="74" t="str" cm="1">
        <f t="array" ref="U16">IF($A16="","",
 IF(ROW()&lt;&gt;ROW(INDEX($A$2:$A$228,MATCH($A16,$A$2:$A$228,0))),"",
  IF(
   ROUND(
     VALUE(
       SUBSTITUTE(
         SUBSTITUTE(
           SUBSTITUTE(
             INDEX($J$2:$J$228,MATCH($A16,$A$2:$A$228,0)),
           "٬",""),
         ",",""),
       "٫",".")
     )*10000,0)
   &lt;&gt;
   ROUND(
     SUMPRODUCT(
       ($A$2:$A$228=$A16)*
       ROUND(
         IFERROR(
           VALUE(SUBSTITUTE(SUBSTITUTE(SUBSTITUTE($M$2:$M$228,"٬",""),",",""),"٫","."))/
           VALUE(SUBSTITUTE(SUBSTITUTE(SUBSTITUTE($L$2:$L$228,"٬",""),",",""),"٫",".")),
         0),
       4)
     )*10000,0),
   "اختلاف معادل " &amp;
   TEXT(
     ROUND(
       (
         VALUE(
           SUBSTITUTE(
             SUBSTITUTE(
               SUBSTITUTE(
                 INDEX($J$2:$J$228,MATCH($A16,$A$2:$A$228,0)),
               "٬",""),
             ",",""),
           "٫",".")
         )
         -
         SUMPRODUCT(
           ($A$2:$A$228=$A16)*
           ROUND(
             IFERROR(
               VALUE(SUBSTITUTE(SUBSTITUTE(SUBSTITUTE($M$2:$M$228,"٬",""),",",""),"٫","."))/
               VALUE(SUBSTITUTE(SUBSTITUTE(SUBSTITUTE($L$2:$L$228,"٬",""),",",""),"٫",".")),
             0),
           4)
         )
       )*
       VALUE(
         SUBSTITUTE(
           SUBSTITUTE(
             SUBSTITUTE(
               INDEX($L$2:$L$228,MATCH($A16,$A$2:$A$228,0)),
             "٬",""),
           ",",""),
         "٫",".")
       ),
       0
     ),
     "#,##0"
   ) &amp; " ریال",
   ""
  )
 )
)</f>
        <v/>
      </c>
      <c r="V16" s="76" t="s">
        <v>233</v>
      </c>
      <c r="W16" s="95"/>
    </row>
    <row r="17" spans="1:22" s="107" customFormat="1" ht="87" customHeight="1">
      <c r="A17" s="108" t="s">
        <v>230</v>
      </c>
      <c r="B17" s="108"/>
      <c r="C17" s="108"/>
      <c r="D17" s="108"/>
      <c r="E17" s="108"/>
      <c r="F17" s="108"/>
      <c r="G17" s="108"/>
      <c r="H17" s="108"/>
      <c r="I17" s="108"/>
      <c r="J17" s="108"/>
      <c r="K17" s="108"/>
      <c r="L17" s="108"/>
      <c r="M17" s="108"/>
      <c r="N17" s="108"/>
      <c r="O17" s="108"/>
      <c r="P17" s="103"/>
      <c r="Q17" s="103"/>
      <c r="R17" s="104"/>
      <c r="S17" s="105"/>
      <c r="T17" s="105"/>
      <c r="U17" s="105"/>
      <c r="V17" s="106"/>
    </row>
    <row r="18" spans="1:22" s="107" customFormat="1" ht="88.05" customHeight="1">
      <c r="A18" s="109" t="s">
        <v>231</v>
      </c>
      <c r="B18" s="109"/>
      <c r="C18" s="109"/>
      <c r="D18" s="109"/>
      <c r="E18" s="109"/>
      <c r="F18" s="109"/>
      <c r="G18" s="109"/>
      <c r="H18" s="109"/>
      <c r="I18" s="109"/>
      <c r="J18" s="109"/>
      <c r="K18" s="109"/>
      <c r="L18" s="109"/>
      <c r="M18" s="109"/>
      <c r="N18" s="109"/>
      <c r="O18" s="109"/>
      <c r="P18" s="103"/>
      <c r="Q18" s="103"/>
      <c r="R18" s="104"/>
      <c r="S18" s="105"/>
      <c r="T18" s="105"/>
      <c r="U18" s="105"/>
      <c r="V18" s="106"/>
    </row>
    <row r="19" spans="1:22" s="107" customFormat="1" ht="25.2">
      <c r="A19" s="57"/>
      <c r="B19" s="54"/>
      <c r="C19" s="54"/>
      <c r="D19" s="54"/>
      <c r="E19" s="54"/>
      <c r="F19" s="54"/>
      <c r="G19" s="54"/>
      <c r="H19" s="54"/>
      <c r="I19" s="54"/>
      <c r="J19" s="54"/>
      <c r="K19" s="54"/>
      <c r="L19" s="54"/>
      <c r="M19" s="55"/>
      <c r="N19" s="56"/>
      <c r="P19" s="103"/>
      <c r="Q19" s="103"/>
      <c r="R19" s="104"/>
      <c r="S19" s="105"/>
      <c r="T19" s="105"/>
      <c r="U19" s="105"/>
      <c r="V19" s="106"/>
    </row>
    <row r="20" spans="1:22" ht="20.399999999999999">
      <c r="P20" s="85" t="str" cm="1">
        <f t="array" ref="P20">IF($A20="","",
   IF($M20="","",
      ROUND(IFERROR($M20/$L20,0),0)
      + IF(
          ROW()=
          LOOKUP(
            2,
            1/(
               ($A$2:$A$228=$A20)*
               (IFERROR($M$2:$M$228/$L$2:$L$228,0)=
                 _xlfn.AGGREGATE(14,6,
                   IFERROR($M$2:$M$228/$L$2:$L$228,0)/($A$2:$A$228=$A20),
                 1)
               )
            ),
            ROW($A$2:$A$228)
          ),
          VALUE(
            SUBSTITUTE(
              SUBSTITUTE(
                SUBSTITUTE(
                  INDEX($J$2:$J$228,MATCH($A20,$A$2:$A$228,0)),
                "٬",""),
              ",",""),
            "٫",".")
          )
          - SUMPRODUCT(
              ROUND(IFERROR($M$2:$M$228/$L$2:$L$228,0),0)*
              --($A$2:$A$228=$A20)
            ),
          0
        )
   )
)</f>
        <v/>
      </c>
      <c r="Q20" s="86" t="str">
        <f t="shared" ref="Q20:Q57" si="4">IF($A20="","",
 IF($M20="","",
  IF(
    IF($M20=0,"",ABS(P20*L20 - $M20)/$M20) &gt; 0.02,
    "⚠️ اعداد شما از واقعیت تفاوت معنادار دارد",
    ROUND(P20*L20,0)
  )
 )
)</f>
        <v/>
      </c>
      <c r="R20" s="87" t="str">
        <f t="shared" ref="R20:R24" si="5">IF($A20="","",
 MID(
   IF($J20="","",
     IF(
       IFERROR(
         ABS(
           VALUE(SUBSTITUTE(SUBSTITUTE(SUBSTITUTE(TRIM($J20),"٬",""),",",""),"٫",".")) -
           ROUND(VALUE(SUBSTITUTE(SUBSTITUTE(SUBSTITUTE(TRIM($J20),"٬",""),",",""),"٫",".")),4)
         )&gt;0.000000001,
       FALSE),
       " | خطا: J بیش از ۴ رقم اعشار دارد",
       ""
     )
   )
 &amp;
   IF($K20="","",
     IF(
       IFERROR(
         MOD(
           VALUE(SUBSTITUTE(SUBSTITUTE(SUBSTITUTE(TRIM($K20),"٬",""),",",""),"٫",".")),
         1)&lt;&gt;0,
       FALSE),
       " | خطا: K (مجموع وزن خالص) اعشاری است",
       ""
     )
   )
 &amp;
   IF($L20="","",
     IF(
       IFERROR(
         MOD(
           VALUE(SUBSTITUTE(SUBSTITUTE(SUBSTITUTE(TRIM($L20),"٬",""),",",""),"٫",".")),
         1)&lt;&gt;0,
       FALSE),
       " | خطا: L (نرخ برابری ارز) اعشاری است",
       ""
     )
   )
 &amp;
   IF($M20="","",
     IF(
       IFERROR(
         MOD(
           VALUE(SUBSTITUTE(SUBSTITUTE(SUBSTITUTE(TRIM($M20),"٬",""),",",""),"٫",".")),
         1)&lt;&gt;0,
       FALSE),
       " | خطا: M اعشاری است",
       ""
     )
   )
 &amp;
   IF($N20="","",
     IF(
       IFERROR(
         MOD(
           VALUE(SUBSTITUTE(SUBSTITUTE(SUBSTITUTE(TRIM($N20),"٬",""),",",""),"٫",".")),
         1)&lt;&gt;0,
       FALSE),
       " | خطا: N (وزن خالص) اعشاری است",
       ""
     )
   ),4,1000)
)</f>
        <v/>
      </c>
      <c r="S20" s="88" t="str">
        <f t="shared" ref="S20:S57" si="6">IF($F20="","",
 IF($K20="","",
  IF(SUMIF($F:$F,$F20,$N:$N)="","",
   IF(
     ROUND(
       SUMIF($F:$F,$F20,$N:$N) -
       VALUE(SUBSTITUTE(SUBSTITUTE(SUBSTITUTE(SUBSTITUTE(SUBSTITUTE(TRIM($K20),"٬",""),",",""),"٫","."),CHAR(160),"")," ","")),
     0)=0,
     "",
     "جمع N = " &amp; TEXT(SUMIF($F:$F,$F20,$N:$N),"#,##0") &amp;
     " | K = " &amp; TEXT(VALUE(SUBSTITUTE(SUBSTITUTE(SUBSTITUTE(SUBSTITUTE(SUBSTITUTE(TRIM($K20),"٬",""),",",""),"٫","."),CHAR(160),"")," ","")),"#,##0") &amp;
     " | اختلاف = " &amp;
     TEXT(
       SUMIF($F:$F,$F20,$N:$N) -
       VALUE(SUBSTITUTE(SUBSTITUTE(SUBSTITUTE(SUBSTITUTE(SUBSTITUTE(TRIM($K20),"٬",""),",",""),"٫","."),CHAR(160),"")," ","")),
     "#,##0")
   )
  )
 )
)</f>
        <v/>
      </c>
      <c r="T20" s="87" t="str">
        <f t="shared" ref="T20:T24" si="7">IF($A20="","",
 IF(OR($M20="",$L20=""),"",
  IF(
    L20=0,
    "",
    IF(
      ABS(
        VALUE(SUBSTITUTE(SUBSTITUTE(SUBSTITUTE(SUBSTITUTE(TRIM($M20),"٬",""),",",""),"٫","."),CHAR(160),"")) /
        VALUE(SUBSTITUTE(SUBSTITUTE(SUBSTITUTE(SUBSTITUTE(TRIM($L20),"٬",""),",",""),"٫","."),CHAR(160),""))
        -
        ROUND(
          VALUE(SUBSTITUTE(SUBSTITUTE(SUBSTITUTE(SUBSTITUTE(TRIM($M20),"٬",""),",",""),"٫","."),CHAR(160),"")) /
          VALUE(SUBSTITUTE(SUBSTITUTE(SUBSTITUTE(SUBSTITUTE(TRIM($L20),"٬",""),",",""),"٫","."),CHAR(160),"")),
        4)
      ) &gt; 0.000000001,
      "تقسیم M بر L نباید بیشتر از 4 رقم اعشار باشد",
      ""
    )
  )
 )
)</f>
        <v/>
      </c>
      <c r="U20" s="87" t="str" cm="1">
        <f t="array" ref="U20">IF($A20="","",
 IF(ROW()&lt;&gt;ROW(INDEX($A$2:$A$228,MATCH($A20,$A$2:$A$228,0))),"",
  IF(
   ROUND(
     VALUE(
       SUBSTITUTE(
         SUBSTITUTE(
           SUBSTITUTE(
             INDEX($J$2:$J$228,MATCH($A20,$A$2:$A$228,0)),
           "٬",""),
         ",",""),
       "٫",".")
     )*10000,0)
   &lt;&gt;
   ROUND(
     SUMPRODUCT(
       ($A$2:$A$228=$A20)*
       ROUND(
         IFERROR(
           VALUE(SUBSTITUTE(SUBSTITUTE(SUBSTITUTE($M$2:$M$228,"٬",""),",",""),"٫","."))/
           VALUE(SUBSTITUTE(SUBSTITUTE(SUBSTITUTE($L$2:$L$228,"٬",""),",",""),"٫",".")),
         0),
       4)
     )*10000,0),
   "اختلاف معادل " &amp;
   TEXT(
     ROUND(
       (
         VALUE(
           SUBSTITUTE(
             SUBSTITUTE(
               SUBSTITUTE(
                 INDEX($J$2:$J$228,MATCH($A20,$A$2:$A$228,0)),
               "٬",""),
             ",",""),
           "٫",".")
         )
         -
         SUMPRODUCT(
           ($A$2:$A$228=$A20)*
           ROUND(
             IFERROR(
               VALUE(SUBSTITUTE(SUBSTITUTE(SUBSTITUTE($M$2:$M$228,"٬",""),",",""),"٫","."))/
               VALUE(SUBSTITUTE(SUBSTITUTE(SUBSTITUTE($L$2:$L$228,"٬",""),",",""),"٫",".")),
             0),
           4)
         )
       )*
       VALUE(
         SUBSTITUTE(
           SUBSTITUTE(
             SUBSTITUTE(
               INDEX($L$2:$L$228,MATCH($A20,$A$2:$A$228,0)),
             "٬",""),
           ",",""),
         "٫",".")
       ),
       0
     ),
     "#,##0"
   ) &amp; " ریال",
   ""
  )
 )
)</f>
        <v/>
      </c>
      <c r="V20" s="89"/>
    </row>
    <row r="21" spans="1:22" ht="20.399999999999999">
      <c r="P21" s="85" t="str" cm="1">
        <f t="array" ref="P21">IF($A21="","",
   IF($M21="","",
      ROUND(IFERROR($M21/$L21,0),0)
      + IF(
          ROW()=
          LOOKUP(
            2,
            1/(
               ($A$2:$A$228=$A21)*
               (IFERROR($M$2:$M$228/$L$2:$L$228,0)=
                 _xlfn.AGGREGATE(14,6,
                   IFERROR($M$2:$M$228/$L$2:$L$228,0)/($A$2:$A$228=$A21),
                 1)
               )
            ),
            ROW($A$2:$A$228)
          ),
          VALUE(
            SUBSTITUTE(
              SUBSTITUTE(
                SUBSTITUTE(
                  INDEX($J$2:$J$228,MATCH($A21,$A$2:$A$228,0)),
                "٬",""),
              ",",""),
            "٫",".")
          )
          - SUMPRODUCT(
              ROUND(IFERROR($M$2:$M$228/$L$2:$L$228,0),0)*
              --($A$2:$A$228=$A21)
            ),
          0
        )
   )
)</f>
        <v/>
      </c>
      <c r="Q21" s="86" t="str">
        <f t="shared" si="4"/>
        <v/>
      </c>
      <c r="R21" s="87" t="str">
        <f t="shared" si="5"/>
        <v/>
      </c>
      <c r="S21" s="88" t="str">
        <f t="shared" si="6"/>
        <v/>
      </c>
      <c r="T21" s="87" t="str">
        <f t="shared" si="7"/>
        <v/>
      </c>
      <c r="U21" s="87" t="str" cm="1">
        <f t="array" ref="U21">IF($A21="","",
 IF(ROW()&lt;&gt;ROW(INDEX($A$2:$A$228,MATCH($A21,$A$2:$A$228,0))),"",
  IF(
   ROUND(
     VALUE(
       SUBSTITUTE(
         SUBSTITUTE(
           SUBSTITUTE(
             INDEX($J$2:$J$228,MATCH($A21,$A$2:$A$228,0)),
           "٬",""),
         ",",""),
       "٫",".")
     )*10000,0)
   &lt;&gt;
   ROUND(
     SUMPRODUCT(
       ($A$2:$A$228=$A21)*
       ROUND(
         IFERROR(
           VALUE(SUBSTITUTE(SUBSTITUTE(SUBSTITUTE($M$2:$M$228,"٬",""),",",""),"٫","."))/
           VALUE(SUBSTITUTE(SUBSTITUTE(SUBSTITUTE($L$2:$L$228,"٬",""),",",""),"٫",".")),
         0),
       4)
     )*10000,0),
   "اختلاف معادل " &amp;
   TEXT(
     ROUND(
       (
         VALUE(
           SUBSTITUTE(
             SUBSTITUTE(
               SUBSTITUTE(
                 INDEX($J$2:$J$228,MATCH($A21,$A$2:$A$228,0)),
               "٬",""),
             ",",""),
           "٫",".")
         )
         -
         SUMPRODUCT(
           ($A$2:$A$228=$A21)*
           ROUND(
             IFERROR(
               VALUE(SUBSTITUTE(SUBSTITUTE(SUBSTITUTE($M$2:$M$228,"٬",""),",",""),"٫","."))/
               VALUE(SUBSTITUTE(SUBSTITUTE(SUBSTITUTE($L$2:$L$228,"٬",""),",",""),"٫",".")),
             0),
           4)
         )
       )*
       VALUE(
         SUBSTITUTE(
           SUBSTITUTE(
             SUBSTITUTE(
               INDEX($L$2:$L$228,MATCH($A21,$A$2:$A$228,0)),
             "٬",""),
           ",",""),
         "٫",".")
       ),
       0
     ),
     "#,##0"
   ) &amp; " ریال",
   ""
  )
 )
)</f>
        <v/>
      </c>
      <c r="V21" s="89"/>
    </row>
    <row r="22" spans="1:22" ht="20.399999999999999">
      <c r="P22" s="85" t="str" cm="1">
        <f t="array" ref="P22">IF($A22="","",
   IF($M22="","",
      ROUND(IFERROR($M22/$L22,0),0)
      + IF(
          ROW()=
          LOOKUP(
            2,
            1/(
               ($A$2:$A$228=$A22)*
               (IFERROR($M$2:$M$228/$L$2:$L$228,0)=
                 _xlfn.AGGREGATE(14,6,
                   IFERROR($M$2:$M$228/$L$2:$L$228,0)/($A$2:$A$228=$A22),
                 1)
               )
            ),
            ROW($A$2:$A$228)
          ),
          VALUE(
            SUBSTITUTE(
              SUBSTITUTE(
                SUBSTITUTE(
                  INDEX($J$2:$J$228,MATCH($A22,$A$2:$A$228,0)),
                "٬",""),
              ",",""),
            "٫",".")
          )
          - SUMPRODUCT(
              ROUND(IFERROR($M$2:$M$228/$L$2:$L$228,0),0)*
              --($A$2:$A$228=$A22)
            ),
          0
        )
   )
)</f>
        <v/>
      </c>
      <c r="Q22" s="86" t="str">
        <f t="shared" si="4"/>
        <v/>
      </c>
      <c r="R22" s="87" t="str">
        <f t="shared" si="5"/>
        <v/>
      </c>
      <c r="S22" s="88" t="str">
        <f t="shared" si="6"/>
        <v/>
      </c>
      <c r="T22" s="87" t="str">
        <f t="shared" si="7"/>
        <v/>
      </c>
      <c r="U22" s="87" t="str" cm="1">
        <f t="array" ref="U22">IF($A22="","",
 IF(ROW()&lt;&gt;ROW(INDEX($A$2:$A$228,MATCH($A22,$A$2:$A$228,0))),"",
  IF(
   ROUND(
     VALUE(
       SUBSTITUTE(
         SUBSTITUTE(
           SUBSTITUTE(
             INDEX($J$2:$J$228,MATCH($A22,$A$2:$A$228,0)),
           "٬",""),
         ",",""),
       "٫",".")
     )*10000,0)
   &lt;&gt;
   ROUND(
     SUMPRODUCT(
       ($A$2:$A$228=$A22)*
       ROUND(
         IFERROR(
           VALUE(SUBSTITUTE(SUBSTITUTE(SUBSTITUTE($M$2:$M$228,"٬",""),",",""),"٫","."))/
           VALUE(SUBSTITUTE(SUBSTITUTE(SUBSTITUTE($L$2:$L$228,"٬",""),",",""),"٫",".")),
         0),
       4)
     )*10000,0),
   "اختلاف معادل " &amp;
   TEXT(
     ROUND(
       (
         VALUE(
           SUBSTITUTE(
             SUBSTITUTE(
               SUBSTITUTE(
                 INDEX($J$2:$J$228,MATCH($A22,$A$2:$A$228,0)),
               "٬",""),
             ",",""),
           "٫",".")
         )
         -
         SUMPRODUCT(
           ($A$2:$A$228=$A22)*
           ROUND(
             IFERROR(
               VALUE(SUBSTITUTE(SUBSTITUTE(SUBSTITUTE($M$2:$M$228,"٬",""),",",""),"٫","."))/
               VALUE(SUBSTITUTE(SUBSTITUTE(SUBSTITUTE($L$2:$L$228,"٬",""),",",""),"٫",".")),
             0),
           4)
         )
       )*
       VALUE(
         SUBSTITUTE(
           SUBSTITUTE(
             SUBSTITUTE(
               INDEX($L$2:$L$228,MATCH($A22,$A$2:$A$228,0)),
             "٬",""),
           ",",""),
         "٫",".")
       ),
       0
     ),
     "#,##0"
   ) &amp; " ریال",
   ""
  )
 )
)</f>
        <v/>
      </c>
      <c r="V22" s="89"/>
    </row>
    <row r="23" spans="1:22" ht="20.399999999999999">
      <c r="P23" s="85" t="str" cm="1">
        <f t="array" ref="P23">IF($A23="","",
   IF($M23="","",
      ROUND(IFERROR($M23/$L23,0),0)
      + IF(
          ROW()=
          LOOKUP(
            2,
            1/(
               ($A$2:$A$228=$A23)*
               (IFERROR($M$2:$M$228/$L$2:$L$228,0)=
                 _xlfn.AGGREGATE(14,6,
                   IFERROR($M$2:$M$228/$L$2:$L$228,0)/($A$2:$A$228=$A23),
                 1)
               )
            ),
            ROW($A$2:$A$228)
          ),
          VALUE(
            SUBSTITUTE(
              SUBSTITUTE(
                SUBSTITUTE(
                  INDEX($J$2:$J$228,MATCH($A23,$A$2:$A$228,0)),
                "٬",""),
              ",",""),
            "٫",".")
          )
          - SUMPRODUCT(
              ROUND(IFERROR($M$2:$M$228/$L$2:$L$228,0),0)*
              --($A$2:$A$228=$A23)
            ),
          0
        )
   )
)</f>
        <v/>
      </c>
      <c r="Q23" s="86" t="str">
        <f t="shared" si="4"/>
        <v/>
      </c>
      <c r="R23" s="87" t="str">
        <f t="shared" si="5"/>
        <v/>
      </c>
      <c r="S23" s="88" t="str">
        <f t="shared" si="6"/>
        <v/>
      </c>
      <c r="T23" s="87" t="str">
        <f t="shared" si="7"/>
        <v/>
      </c>
      <c r="U23" s="87" t="str" cm="1">
        <f t="array" ref="U23">IF($A23="","",
 IF(ROW()&lt;&gt;ROW(INDEX($A$2:$A$228,MATCH($A23,$A$2:$A$228,0))),"",
  IF(
   ROUND(
     VALUE(
       SUBSTITUTE(
         SUBSTITUTE(
           SUBSTITUTE(
             INDEX($J$2:$J$228,MATCH($A23,$A$2:$A$228,0)),
           "٬",""),
         ",",""),
       "٫",".")
     )*10000,0)
   &lt;&gt;
   ROUND(
     SUMPRODUCT(
       ($A$2:$A$228=$A23)*
       ROUND(
         IFERROR(
           VALUE(SUBSTITUTE(SUBSTITUTE(SUBSTITUTE($M$2:$M$228,"٬",""),",",""),"٫","."))/
           VALUE(SUBSTITUTE(SUBSTITUTE(SUBSTITUTE($L$2:$L$228,"٬",""),",",""),"٫",".")),
         0),
       4)
     )*10000,0),
   "اختلاف معادل " &amp;
   TEXT(
     ROUND(
       (
         VALUE(
           SUBSTITUTE(
             SUBSTITUTE(
               SUBSTITUTE(
                 INDEX($J$2:$J$228,MATCH($A23,$A$2:$A$228,0)),
               "٬",""),
             ",",""),
           "٫",".")
         )
         -
         SUMPRODUCT(
           ($A$2:$A$228=$A23)*
           ROUND(
             IFERROR(
               VALUE(SUBSTITUTE(SUBSTITUTE(SUBSTITUTE($M$2:$M$228,"٬",""),",",""),"٫","."))/
               VALUE(SUBSTITUTE(SUBSTITUTE(SUBSTITUTE($L$2:$L$228,"٬",""),",",""),"٫",".")),
             0),
           4)
         )
       )*
       VALUE(
         SUBSTITUTE(
           SUBSTITUTE(
             SUBSTITUTE(
               INDEX($L$2:$L$228,MATCH($A23,$A$2:$A$228,0)),
             "٬",""),
           ",",""),
         "٫",".")
       ),
       0
     ),
     "#,##0"
   ) &amp; " ریال",
   ""
  )
 )
)</f>
        <v/>
      </c>
      <c r="V23" s="89"/>
    </row>
    <row r="24" spans="1:22" ht="20.399999999999999">
      <c r="P24" s="85" t="str" cm="1">
        <f t="array" ref="P24">IF($A24="","",
   IF($M24="","",
      ROUND(IFERROR($M24/$L24,0),0)
      + IF(
          ROW()=
          LOOKUP(
            2,
            1/(
               ($A$2:$A$228=$A24)*
               (IFERROR($M$2:$M$228/$L$2:$L$228,0)=
                 _xlfn.AGGREGATE(14,6,
                   IFERROR($M$2:$M$228/$L$2:$L$228,0)/($A$2:$A$228=$A24),
                 1)
               )
            ),
            ROW($A$2:$A$228)
          ),
          VALUE(
            SUBSTITUTE(
              SUBSTITUTE(
                SUBSTITUTE(
                  INDEX($J$2:$J$228,MATCH($A24,$A$2:$A$228,0)),
                "٬",""),
              ",",""),
            "٫",".")
          )
          - SUMPRODUCT(
              ROUND(IFERROR($M$2:$M$228/$L$2:$L$228,0),0)*
              --($A$2:$A$228=$A24)
            ),
          0
        )
   )
)</f>
        <v/>
      </c>
      <c r="Q24" s="86" t="str">
        <f t="shared" si="4"/>
        <v/>
      </c>
      <c r="R24" s="87" t="str">
        <f t="shared" si="5"/>
        <v/>
      </c>
      <c r="S24" s="88" t="str">
        <f t="shared" si="6"/>
        <v/>
      </c>
      <c r="T24" s="87" t="str">
        <f t="shared" si="7"/>
        <v/>
      </c>
      <c r="U24" s="87" t="str" cm="1">
        <f t="array" ref="U24">IF($A24="","",
 IF(ROW()&lt;&gt;ROW(INDEX($A$2:$A$228,MATCH($A24,$A$2:$A$228,0))),"",
  IF(
   ROUND(
     VALUE(
       SUBSTITUTE(
         SUBSTITUTE(
           SUBSTITUTE(
             INDEX($J$2:$J$228,MATCH($A24,$A$2:$A$228,0)),
           "٬",""),
         ",",""),
       "٫",".")
     )*10000,0)
   &lt;&gt;
   ROUND(
     SUMPRODUCT(
       ($A$2:$A$228=$A24)*
       ROUND(
         IFERROR(
           VALUE(SUBSTITUTE(SUBSTITUTE(SUBSTITUTE($M$2:$M$228,"٬",""),",",""),"٫","."))/
           VALUE(SUBSTITUTE(SUBSTITUTE(SUBSTITUTE($L$2:$L$228,"٬",""),",",""),"٫",".")),
         0),
       4)
     )*10000,0),
   "اختلاف معادل " &amp;
   TEXT(
     ROUND(
       (
         VALUE(
           SUBSTITUTE(
             SUBSTITUTE(
               SUBSTITUTE(
                 INDEX($J$2:$J$228,MATCH($A24,$A$2:$A$228,0)),
               "٬",""),
             ",",""),
           "٫",".")
         )
         -
         SUMPRODUCT(
           ($A$2:$A$228=$A24)*
           ROUND(
             IFERROR(
               VALUE(SUBSTITUTE(SUBSTITUTE(SUBSTITUTE($M$2:$M$228,"٬",""),",",""),"٫","."))/
               VALUE(SUBSTITUTE(SUBSTITUTE(SUBSTITUTE($L$2:$L$228,"٬",""),",",""),"٫",".")),
             0),
           4)
         )
       )*
       VALUE(
         SUBSTITUTE(
           SUBSTITUTE(
             SUBSTITUTE(
               INDEX($L$2:$L$228,MATCH($A24,$A$2:$A$228,0)),
             "٬",""),
           ",",""),
         "٫",".")
       ),
       0
     ),
     "#,##0"
   ) &amp; " ریال",
   ""
  )
 )
)</f>
        <v/>
      </c>
      <c r="V24" s="89"/>
    </row>
    <row r="25" spans="1:22" ht="20.399999999999999">
      <c r="P25" s="85" t="str" cm="1">
        <f t="array" ref="P25">IF($A25="","",
   IF($M25="","",
      ROUND(IFERROR($M25/$L25,0),0)
      + IF(
          ROW()=
          LOOKUP(
            2,
            1/(
               ($A$2:$A$228=$A25)*
               (IFERROR($M$2:$M$228/$L$2:$L$228,0)=
                 _xlfn.AGGREGATE(14,6,
                   IFERROR($M$2:$M$228/$L$2:$L$228,0)/($A$2:$A$228=$A25),
                 1)
               )
            ),
            ROW($A$2:$A$228)
          ),
          VALUE(
            SUBSTITUTE(
              SUBSTITUTE(
                SUBSTITUTE(
                  INDEX($J$2:$J$228,MATCH($A25,$A$2:$A$228,0)),
                "٬",""),
              ",",""),
            "٫",".")
          )
          - SUMPRODUCT(
              ROUND(IFERROR($M$2:$M$228/$L$2:$L$228,0),0)*
              --($A$2:$A$228=$A25)
            ),
          0
        )
   )
)</f>
        <v/>
      </c>
      <c r="Q25" s="86" t="str">
        <f t="shared" si="4"/>
        <v/>
      </c>
      <c r="R25" s="87" t="str">
        <f t="shared" ref="R25:R57" si="8">IF($A25="","",
 MID(
   IF($J25="","",
     IF(
       IFERROR(
         ABS(
           VALUE(SUBSTITUTE(SUBSTITUTE(SUBSTITUTE(TRIM($J25),"٬",""),",",""),"٫",".")) -
           ROUND(VALUE(SUBSTITUTE(SUBSTITUTE(SUBSTITUTE(TRIM($J25),"٬",""),",",""),"٫",".")),4)
         )&gt;0.000000001,
       FALSE),
       " | خطا: J بیش از ۴ رقم اعشار دارد",
       ""
     )
   )
 &amp;
   IF($K25="","",
     IF(
       IFERROR(
         MOD(
           VALUE(SUBSTITUTE(SUBSTITUTE(SUBSTITUTE(TRIM($K25),"٬",""),",",""),"٫",".")),
         1)&lt;&gt;0,
       FALSE),
       " | خطا: K (مجموع وزن خالص) اعشاری است",
       ""
     )
   )
 &amp;
   IF($L25="","",
     IF(
       IFERROR(
         MOD(
           VALUE(SUBSTITUTE(SUBSTITUTE(SUBSTITUTE(TRIM($L25),"٬",""),",",""),"٫",".")),
         1)&lt;&gt;0,
       FALSE),
       " | خطا: L (نرخ برابری ارز) اعشاری است",
       ""
     )
   )
 &amp;
   IF($M25="","",
     IF(
       IFERROR(
         MOD(
           VALUE(SUBSTITUTE(SUBSTITUTE(SUBSTITUTE(TRIM($M25),"٬",""),",",""),"٫",".")),
         1)&lt;&gt;0,
       FALSE),
       " | خطا: M اعشاری است",
       ""
     )
   )
 &amp;
   IF($N25="","",
     IF(
       IFERROR(
         MOD(
           VALUE(SUBSTITUTE(SUBSTITUTE(SUBSTITUTE(TRIM($N25),"٬",""),",",""),"٫",".")),
         1)&lt;&gt;0,
       FALSE),
       " | خطا: N (وزن خالص) اعشاری است",
       ""
     )
   ),4,1000)
)</f>
        <v/>
      </c>
      <c r="S25" s="88" t="str">
        <f t="shared" si="6"/>
        <v/>
      </c>
      <c r="T25" s="87" t="str">
        <f t="shared" ref="T25:T57" si="9">IF($A25="","",
 IF(OR($M25="",$L25=""),"",
  IF(
    L25=0,
    "",
    IF(
      ABS(
        VALUE(SUBSTITUTE(SUBSTITUTE(SUBSTITUTE(SUBSTITUTE(TRIM($M25),"٬",""),",",""),"٫","."),CHAR(160),"")) /
        VALUE(SUBSTITUTE(SUBSTITUTE(SUBSTITUTE(SUBSTITUTE(TRIM($L25),"٬",""),",",""),"٫","."),CHAR(160),""))
        -
        ROUND(
          VALUE(SUBSTITUTE(SUBSTITUTE(SUBSTITUTE(SUBSTITUTE(TRIM($M25),"٬",""),",",""),"٫","."),CHAR(160),"")) /
          VALUE(SUBSTITUTE(SUBSTITUTE(SUBSTITUTE(SUBSTITUTE(TRIM($L25),"٬",""),",",""),"٫","."),CHAR(160),"")),
        4)
      ) &gt; 0.000000001,
      "تقسیم M بر L نباید بیشتر از 4 رقم اعشار باشد",
      ""
    )
  )
 )
)</f>
        <v/>
      </c>
      <c r="U25" s="87" t="str" cm="1">
        <f t="array" ref="U25">IF($A25="","",
 IF(ROW()&lt;&gt;ROW(INDEX($A$2:$A$228,MATCH($A25,$A$2:$A$228,0))),"",
  IF(
   ROUND(
     VALUE(
       SUBSTITUTE(
         SUBSTITUTE(
           SUBSTITUTE(
             INDEX($J$2:$J$228,MATCH($A25,$A$2:$A$228,0)),
           "٬",""),
         ",",""),
       "٫",".")
     )*10000,0)
   &lt;&gt;
   ROUND(
     SUMPRODUCT(
       ($A$2:$A$228=$A25)*
       ROUND(
         IFERROR(
           VALUE(SUBSTITUTE(SUBSTITUTE(SUBSTITUTE($M$2:$M$228,"٬",""),",",""),"٫","."))/
           VALUE(SUBSTITUTE(SUBSTITUTE(SUBSTITUTE($L$2:$L$228,"٬",""),",",""),"٫",".")),
         0),
       4)
     )*10000,0),
   "اختلاف معادل " &amp;
   TEXT(
     ROUND(
       (
         VALUE(
           SUBSTITUTE(
             SUBSTITUTE(
               SUBSTITUTE(
                 INDEX($J$2:$J$228,MATCH($A25,$A$2:$A$228,0)),
               "٬",""),
             ",",""),
           "٫",".")
         )
         -
         SUMPRODUCT(
           ($A$2:$A$228=$A25)*
           ROUND(
             IFERROR(
               VALUE(SUBSTITUTE(SUBSTITUTE(SUBSTITUTE($M$2:$M$228,"٬",""),",",""),"٫","."))/
               VALUE(SUBSTITUTE(SUBSTITUTE(SUBSTITUTE($L$2:$L$228,"٬",""),",",""),"٫",".")),
             0),
           4)
         )
       )*
       VALUE(
         SUBSTITUTE(
           SUBSTITUTE(
             SUBSTITUTE(
               INDEX($L$2:$L$228,MATCH($A25,$A$2:$A$228,0)),
             "٬",""),
           ",",""),
         "٫",".")
       ),
       0
     ),
     "#,##0"
   ) &amp; " ریال",
   ""
  )
 )
)</f>
        <v/>
      </c>
      <c r="V25" s="89"/>
    </row>
    <row r="26" spans="1:22" ht="20.399999999999999">
      <c r="P26" s="85" t="str" cm="1">
        <f t="array" ref="P26">IF($A26="","",
   IF($M26="","",
      ROUND(IFERROR($M26/$L26,0),0)
      + IF(
          ROW()=
          LOOKUP(
            2,
            1/(
               ($A$2:$A$228=$A26)*
               (IFERROR($M$2:$M$228/$L$2:$L$228,0)=
                 _xlfn.AGGREGATE(14,6,
                   IFERROR($M$2:$M$228/$L$2:$L$228,0)/($A$2:$A$228=$A26),
                 1)
               )
            ),
            ROW($A$2:$A$228)
          ),
          VALUE(
            SUBSTITUTE(
              SUBSTITUTE(
                SUBSTITUTE(
                  INDEX($J$2:$J$228,MATCH($A26,$A$2:$A$228,0)),
                "٬",""),
              ",",""),
            "٫",".")
          )
          - SUMPRODUCT(
              ROUND(IFERROR($M$2:$M$228/$L$2:$L$228,0),0)*
              --($A$2:$A$228=$A26)
            ),
          0
        )
   )
)</f>
        <v/>
      </c>
      <c r="Q26" s="86" t="str">
        <f t="shared" si="4"/>
        <v/>
      </c>
      <c r="R26" s="87" t="str">
        <f t="shared" si="8"/>
        <v/>
      </c>
      <c r="S26" s="88" t="str">
        <f t="shared" si="6"/>
        <v/>
      </c>
      <c r="T26" s="87" t="str">
        <f t="shared" si="9"/>
        <v/>
      </c>
      <c r="U26" s="87" t="str" cm="1">
        <f t="array" ref="U26">IF($A26="","",
 IF(ROW()&lt;&gt;ROW(INDEX($A$2:$A$228,MATCH($A26,$A$2:$A$228,0))),"",
  IF(
   ROUND(
     VALUE(
       SUBSTITUTE(
         SUBSTITUTE(
           SUBSTITUTE(
             INDEX($J$2:$J$228,MATCH($A26,$A$2:$A$228,0)),
           "٬",""),
         ",",""),
       "٫",".")
     )*10000,0)
   &lt;&gt;
   ROUND(
     SUMPRODUCT(
       ($A$2:$A$228=$A26)*
       ROUND(
         IFERROR(
           VALUE(SUBSTITUTE(SUBSTITUTE(SUBSTITUTE($M$2:$M$228,"٬",""),",",""),"٫","."))/
           VALUE(SUBSTITUTE(SUBSTITUTE(SUBSTITUTE($L$2:$L$228,"٬",""),",",""),"٫",".")),
         0),
       4)
     )*10000,0),
   "اختلاف معادل " &amp;
   TEXT(
     ROUND(
       (
         VALUE(
           SUBSTITUTE(
             SUBSTITUTE(
               SUBSTITUTE(
                 INDEX($J$2:$J$228,MATCH($A26,$A$2:$A$228,0)),
               "٬",""),
             ",",""),
           "٫",".")
         )
         -
         SUMPRODUCT(
           ($A$2:$A$228=$A26)*
           ROUND(
             IFERROR(
               VALUE(SUBSTITUTE(SUBSTITUTE(SUBSTITUTE($M$2:$M$228,"٬",""),",",""),"٫","."))/
               VALUE(SUBSTITUTE(SUBSTITUTE(SUBSTITUTE($L$2:$L$228,"٬",""),",",""),"٫",".")),
             0),
           4)
         )
       )*
       VALUE(
         SUBSTITUTE(
           SUBSTITUTE(
             SUBSTITUTE(
               INDEX($L$2:$L$228,MATCH($A26,$A$2:$A$228,0)),
             "٬",""),
           ",",""),
         "٫",".")
       ),
       0
     ),
     "#,##0"
   ) &amp; " ریال",
   ""
  )
 )
)</f>
        <v/>
      </c>
      <c r="V26" s="89"/>
    </row>
    <row r="27" spans="1:22" ht="20.399999999999999">
      <c r="P27" s="85" t="str" cm="1">
        <f t="array" ref="P27">IF($A27="","",
   IF($M27="","",
      ROUND(IFERROR($M27/$L27,0),0)
      + IF(
          ROW()=
          LOOKUP(
            2,
            1/(
               ($A$2:$A$228=$A27)*
               (IFERROR($M$2:$M$228/$L$2:$L$228,0)=
                 _xlfn.AGGREGATE(14,6,
                   IFERROR($M$2:$M$228/$L$2:$L$228,0)/($A$2:$A$228=$A27),
                 1)
               )
            ),
            ROW($A$2:$A$228)
          ),
          VALUE(
            SUBSTITUTE(
              SUBSTITUTE(
                SUBSTITUTE(
                  INDEX($J$2:$J$228,MATCH($A27,$A$2:$A$228,0)),
                "٬",""),
              ",",""),
            "٫",".")
          )
          - SUMPRODUCT(
              ROUND(IFERROR($M$2:$M$228/$L$2:$L$228,0),0)*
              --($A$2:$A$228=$A27)
            ),
          0
        )
   )
)</f>
        <v/>
      </c>
      <c r="Q27" s="86" t="str">
        <f t="shared" si="4"/>
        <v/>
      </c>
      <c r="R27" s="87" t="str">
        <f t="shared" si="8"/>
        <v/>
      </c>
      <c r="S27" s="88" t="str">
        <f t="shared" si="6"/>
        <v/>
      </c>
      <c r="T27" s="87" t="str">
        <f t="shared" si="9"/>
        <v/>
      </c>
      <c r="U27" s="87" t="str" cm="1">
        <f t="array" ref="U27">IF($A27="","",
 IF(ROW()&lt;&gt;ROW(INDEX($A$2:$A$228,MATCH($A27,$A$2:$A$228,0))),"",
  IF(
   ROUND(
     VALUE(
       SUBSTITUTE(
         SUBSTITUTE(
           SUBSTITUTE(
             INDEX($J$2:$J$228,MATCH($A27,$A$2:$A$228,0)),
           "٬",""),
         ",",""),
       "٫",".")
     )*10000,0)
   &lt;&gt;
   ROUND(
     SUMPRODUCT(
       ($A$2:$A$228=$A27)*
       ROUND(
         IFERROR(
           VALUE(SUBSTITUTE(SUBSTITUTE(SUBSTITUTE($M$2:$M$228,"٬",""),",",""),"٫","."))/
           VALUE(SUBSTITUTE(SUBSTITUTE(SUBSTITUTE($L$2:$L$228,"٬",""),",",""),"٫",".")),
         0),
       4)
     )*10000,0),
   "اختلاف معادل " &amp;
   TEXT(
     ROUND(
       (
         VALUE(
           SUBSTITUTE(
             SUBSTITUTE(
               SUBSTITUTE(
                 INDEX($J$2:$J$228,MATCH($A27,$A$2:$A$228,0)),
               "٬",""),
             ",",""),
           "٫",".")
         )
         -
         SUMPRODUCT(
           ($A$2:$A$228=$A27)*
           ROUND(
             IFERROR(
               VALUE(SUBSTITUTE(SUBSTITUTE(SUBSTITUTE($M$2:$M$228,"٬",""),",",""),"٫","."))/
               VALUE(SUBSTITUTE(SUBSTITUTE(SUBSTITUTE($L$2:$L$228,"٬",""),",",""),"٫",".")),
             0),
           4)
         )
       )*
       VALUE(
         SUBSTITUTE(
           SUBSTITUTE(
             SUBSTITUTE(
               INDEX($L$2:$L$228,MATCH($A27,$A$2:$A$228,0)),
             "٬",""),
           ",",""),
         "٫",".")
       ),
       0
     ),
     "#,##0"
   ) &amp; " ریال",
   ""
  )
 )
)</f>
        <v/>
      </c>
      <c r="V27" s="89"/>
    </row>
    <row r="28" spans="1:22" ht="20.399999999999999">
      <c r="P28" s="85" t="str" cm="1">
        <f t="array" ref="P28">IF($A28="","",
   IF($M28="","",
      ROUND(IFERROR($M28/$L28,0),0)
      + IF(
          ROW()=
          LOOKUP(
            2,
            1/(
               ($A$2:$A$228=$A28)*
               (IFERROR($M$2:$M$228/$L$2:$L$228,0)=
                 _xlfn.AGGREGATE(14,6,
                   IFERROR($M$2:$M$228/$L$2:$L$228,0)/($A$2:$A$228=$A28),
                 1)
               )
            ),
            ROW($A$2:$A$228)
          ),
          VALUE(
            SUBSTITUTE(
              SUBSTITUTE(
                SUBSTITUTE(
                  INDEX($J$2:$J$228,MATCH($A28,$A$2:$A$228,0)),
                "٬",""),
              ",",""),
            "٫",".")
          )
          - SUMPRODUCT(
              ROUND(IFERROR($M$2:$M$228/$L$2:$L$228,0),0)*
              --($A$2:$A$228=$A28)
            ),
          0
        )
   )
)</f>
        <v/>
      </c>
      <c r="Q28" s="86" t="str">
        <f t="shared" si="4"/>
        <v/>
      </c>
      <c r="R28" s="87" t="str">
        <f t="shared" si="8"/>
        <v/>
      </c>
      <c r="S28" s="88" t="str">
        <f t="shared" si="6"/>
        <v/>
      </c>
      <c r="T28" s="87" t="str">
        <f t="shared" si="9"/>
        <v/>
      </c>
      <c r="U28" s="87" t="str" cm="1">
        <f t="array" ref="U28">IF($A28="","",
 IF(ROW()&lt;&gt;ROW(INDEX($A$2:$A$228,MATCH($A28,$A$2:$A$228,0))),"",
  IF(
   ROUND(
     VALUE(
       SUBSTITUTE(
         SUBSTITUTE(
           SUBSTITUTE(
             INDEX($J$2:$J$228,MATCH($A28,$A$2:$A$228,0)),
           "٬",""),
         ",",""),
       "٫",".")
     )*10000,0)
   &lt;&gt;
   ROUND(
     SUMPRODUCT(
       ($A$2:$A$228=$A28)*
       ROUND(
         IFERROR(
           VALUE(SUBSTITUTE(SUBSTITUTE(SUBSTITUTE($M$2:$M$228,"٬",""),",",""),"٫","."))/
           VALUE(SUBSTITUTE(SUBSTITUTE(SUBSTITUTE($L$2:$L$228,"٬",""),",",""),"٫",".")),
         0),
       4)
     )*10000,0),
   "اختلاف معادل " &amp;
   TEXT(
     ROUND(
       (
         VALUE(
           SUBSTITUTE(
             SUBSTITUTE(
               SUBSTITUTE(
                 INDEX($J$2:$J$228,MATCH($A28,$A$2:$A$228,0)),
               "٬",""),
             ",",""),
           "٫",".")
         )
         -
         SUMPRODUCT(
           ($A$2:$A$228=$A28)*
           ROUND(
             IFERROR(
               VALUE(SUBSTITUTE(SUBSTITUTE(SUBSTITUTE($M$2:$M$228,"٬",""),",",""),"٫","."))/
               VALUE(SUBSTITUTE(SUBSTITUTE(SUBSTITUTE($L$2:$L$228,"٬",""),",",""),"٫",".")),
             0),
           4)
         )
       )*
       VALUE(
         SUBSTITUTE(
           SUBSTITUTE(
             SUBSTITUTE(
               INDEX($L$2:$L$228,MATCH($A28,$A$2:$A$228,0)),
             "٬",""),
           ",",""),
         "٫",".")
       ),
       0
     ),
     "#,##0"
   ) &amp; " ریال",
   ""
  )
 )
)</f>
        <v/>
      </c>
      <c r="V28" s="89"/>
    </row>
    <row r="29" spans="1:22" ht="20.399999999999999">
      <c r="P29" s="85" t="str" cm="1">
        <f t="array" ref="P29">IF($A29="","",
   IF($M29="","",
      ROUND(IFERROR($M29/$L29,0),0)
      + IF(
          ROW()=
          LOOKUP(
            2,
            1/(
               ($A$2:$A$228=$A29)*
               (IFERROR($M$2:$M$228/$L$2:$L$228,0)=
                 _xlfn.AGGREGATE(14,6,
                   IFERROR($M$2:$M$228/$L$2:$L$228,0)/($A$2:$A$228=$A29),
                 1)
               )
            ),
            ROW($A$2:$A$228)
          ),
          VALUE(
            SUBSTITUTE(
              SUBSTITUTE(
                SUBSTITUTE(
                  INDEX($J$2:$J$228,MATCH($A29,$A$2:$A$228,0)),
                "٬",""),
              ",",""),
            "٫",".")
          )
          - SUMPRODUCT(
              ROUND(IFERROR($M$2:$M$228/$L$2:$L$228,0),0)*
              --($A$2:$A$228=$A29)
            ),
          0
        )
   )
)</f>
        <v/>
      </c>
      <c r="Q29" s="86" t="str">
        <f t="shared" si="4"/>
        <v/>
      </c>
      <c r="R29" s="87" t="str">
        <f t="shared" si="8"/>
        <v/>
      </c>
      <c r="S29" s="88" t="str">
        <f t="shared" si="6"/>
        <v/>
      </c>
      <c r="T29" s="87" t="str">
        <f t="shared" si="9"/>
        <v/>
      </c>
      <c r="U29" s="87" t="str" cm="1">
        <f t="array" ref="U29">IF($A29="","",
 IF(ROW()&lt;&gt;ROW(INDEX($A$2:$A$228,MATCH($A29,$A$2:$A$228,0))),"",
  IF(
   ROUND(
     VALUE(
       SUBSTITUTE(
         SUBSTITUTE(
           SUBSTITUTE(
             INDEX($J$2:$J$228,MATCH($A29,$A$2:$A$228,0)),
           "٬",""),
         ",",""),
       "٫",".")
     )*10000,0)
   &lt;&gt;
   ROUND(
     SUMPRODUCT(
       ($A$2:$A$228=$A29)*
       ROUND(
         IFERROR(
           VALUE(SUBSTITUTE(SUBSTITUTE(SUBSTITUTE($M$2:$M$228,"٬",""),",",""),"٫","."))/
           VALUE(SUBSTITUTE(SUBSTITUTE(SUBSTITUTE($L$2:$L$228,"٬",""),",",""),"٫",".")),
         0),
       4)
     )*10000,0),
   "اختلاف معادل " &amp;
   TEXT(
     ROUND(
       (
         VALUE(
           SUBSTITUTE(
             SUBSTITUTE(
               SUBSTITUTE(
                 INDEX($J$2:$J$228,MATCH($A29,$A$2:$A$228,0)),
               "٬",""),
             ",",""),
           "٫",".")
         )
         -
         SUMPRODUCT(
           ($A$2:$A$228=$A29)*
           ROUND(
             IFERROR(
               VALUE(SUBSTITUTE(SUBSTITUTE(SUBSTITUTE($M$2:$M$228,"٬",""),",",""),"٫","."))/
               VALUE(SUBSTITUTE(SUBSTITUTE(SUBSTITUTE($L$2:$L$228,"٬",""),",",""),"٫",".")),
             0),
           4)
         )
       )*
       VALUE(
         SUBSTITUTE(
           SUBSTITUTE(
             SUBSTITUTE(
               INDEX($L$2:$L$228,MATCH($A29,$A$2:$A$228,0)),
             "٬",""),
           ",",""),
         "٫",".")
       ),
       0
     ),
     "#,##0"
   ) &amp; " ریال",
   ""
  )
 )
)</f>
        <v/>
      </c>
      <c r="V29" s="89"/>
    </row>
    <row r="30" spans="1:22" ht="20.399999999999999">
      <c r="P30" s="85" t="str" cm="1">
        <f t="array" ref="P30">IF($A30="","",
   IF($M30="","",
      ROUND(IFERROR($M30/$L30,0),0)
      + IF(
          ROW()=
          LOOKUP(
            2,
            1/(
               ($A$2:$A$228=$A30)*
               (IFERROR($M$2:$M$228/$L$2:$L$228,0)=
                 _xlfn.AGGREGATE(14,6,
                   IFERROR($M$2:$M$228/$L$2:$L$228,0)/($A$2:$A$228=$A30),
                 1)
               )
            ),
            ROW($A$2:$A$228)
          ),
          VALUE(
            SUBSTITUTE(
              SUBSTITUTE(
                SUBSTITUTE(
                  INDEX($J$2:$J$228,MATCH($A30,$A$2:$A$228,0)),
                "٬",""),
              ",",""),
            "٫",".")
          )
          - SUMPRODUCT(
              ROUND(IFERROR($M$2:$M$228/$L$2:$L$228,0),0)*
              --($A$2:$A$228=$A30)
            ),
          0
        )
   )
)</f>
        <v/>
      </c>
      <c r="Q30" s="86" t="str">
        <f t="shared" si="4"/>
        <v/>
      </c>
      <c r="R30" s="87" t="str">
        <f t="shared" si="8"/>
        <v/>
      </c>
      <c r="S30" s="88" t="str">
        <f t="shared" si="6"/>
        <v/>
      </c>
      <c r="T30" s="87" t="str">
        <f t="shared" si="9"/>
        <v/>
      </c>
      <c r="U30" s="87" t="str" cm="1">
        <f t="array" ref="U30">IF($A30="","",
 IF(ROW()&lt;&gt;ROW(INDEX($A$2:$A$228,MATCH($A30,$A$2:$A$228,0))),"",
  IF(
   ROUND(
     VALUE(
       SUBSTITUTE(
         SUBSTITUTE(
           SUBSTITUTE(
             INDEX($J$2:$J$228,MATCH($A30,$A$2:$A$228,0)),
           "٬",""),
         ",",""),
       "٫",".")
     )*10000,0)
   &lt;&gt;
   ROUND(
     SUMPRODUCT(
       ($A$2:$A$228=$A30)*
       ROUND(
         IFERROR(
           VALUE(SUBSTITUTE(SUBSTITUTE(SUBSTITUTE($M$2:$M$228,"٬",""),",",""),"٫","."))/
           VALUE(SUBSTITUTE(SUBSTITUTE(SUBSTITUTE($L$2:$L$228,"٬",""),",",""),"٫",".")),
         0),
       4)
     )*10000,0),
   "اختلاف معادل " &amp;
   TEXT(
     ROUND(
       (
         VALUE(
           SUBSTITUTE(
             SUBSTITUTE(
               SUBSTITUTE(
                 INDEX($J$2:$J$228,MATCH($A30,$A$2:$A$228,0)),
               "٬",""),
             ",",""),
           "٫",".")
         )
         -
         SUMPRODUCT(
           ($A$2:$A$228=$A30)*
           ROUND(
             IFERROR(
               VALUE(SUBSTITUTE(SUBSTITUTE(SUBSTITUTE($M$2:$M$228,"٬",""),",",""),"٫","."))/
               VALUE(SUBSTITUTE(SUBSTITUTE(SUBSTITUTE($L$2:$L$228,"٬",""),",",""),"٫",".")),
             0),
           4)
         )
       )*
       VALUE(
         SUBSTITUTE(
           SUBSTITUTE(
             SUBSTITUTE(
               INDEX($L$2:$L$228,MATCH($A30,$A$2:$A$228,0)),
             "٬",""),
           ",",""),
         "٫",".")
       ),
       0
     ),
     "#,##0"
   ) &amp; " ریال",
   ""
  )
 )
)</f>
        <v/>
      </c>
      <c r="V30" s="89"/>
    </row>
    <row r="31" spans="1:22" ht="20.399999999999999">
      <c r="P31" s="85" t="str" cm="1">
        <f t="array" ref="P31">IF($A31="","",
   IF($M31="","",
      ROUND(IFERROR($M31/$L31,0),0)
      + IF(
          ROW()=
          LOOKUP(
            2,
            1/(
               ($A$2:$A$228=$A31)*
               (IFERROR($M$2:$M$228/$L$2:$L$228,0)=
                 _xlfn.AGGREGATE(14,6,
                   IFERROR($M$2:$M$228/$L$2:$L$228,0)/($A$2:$A$228=$A31),
                 1)
               )
            ),
            ROW($A$2:$A$228)
          ),
          VALUE(
            SUBSTITUTE(
              SUBSTITUTE(
                SUBSTITUTE(
                  INDEX($J$2:$J$228,MATCH($A31,$A$2:$A$228,0)),
                "٬",""),
              ",",""),
            "٫",".")
          )
          - SUMPRODUCT(
              ROUND(IFERROR($M$2:$M$228/$L$2:$L$228,0),0)*
              --($A$2:$A$228=$A31)
            ),
          0
        )
   )
)</f>
        <v/>
      </c>
      <c r="Q31" s="86" t="str">
        <f t="shared" si="4"/>
        <v/>
      </c>
      <c r="R31" s="87" t="str">
        <f t="shared" si="8"/>
        <v/>
      </c>
      <c r="S31" s="88" t="str">
        <f t="shared" si="6"/>
        <v/>
      </c>
      <c r="T31" s="87" t="str">
        <f t="shared" si="9"/>
        <v/>
      </c>
      <c r="U31" s="87" t="str" cm="1">
        <f t="array" ref="U31">IF($A31="","",
 IF(ROW()&lt;&gt;ROW(INDEX($A$2:$A$228,MATCH($A31,$A$2:$A$228,0))),"",
  IF(
   ROUND(
     VALUE(
       SUBSTITUTE(
         SUBSTITUTE(
           SUBSTITUTE(
             INDEX($J$2:$J$228,MATCH($A31,$A$2:$A$228,0)),
           "٬",""),
         ",",""),
       "٫",".")
     )*10000,0)
   &lt;&gt;
   ROUND(
     SUMPRODUCT(
       ($A$2:$A$228=$A31)*
       ROUND(
         IFERROR(
           VALUE(SUBSTITUTE(SUBSTITUTE(SUBSTITUTE($M$2:$M$228,"٬",""),",",""),"٫","."))/
           VALUE(SUBSTITUTE(SUBSTITUTE(SUBSTITUTE($L$2:$L$228,"٬",""),",",""),"٫",".")),
         0),
       4)
     )*10000,0),
   "اختلاف معادل " &amp;
   TEXT(
     ROUND(
       (
         VALUE(
           SUBSTITUTE(
             SUBSTITUTE(
               SUBSTITUTE(
                 INDEX($J$2:$J$228,MATCH($A31,$A$2:$A$228,0)),
               "٬",""),
             ",",""),
           "٫",".")
         )
         -
         SUMPRODUCT(
           ($A$2:$A$228=$A31)*
           ROUND(
             IFERROR(
               VALUE(SUBSTITUTE(SUBSTITUTE(SUBSTITUTE($M$2:$M$228,"٬",""),",",""),"٫","."))/
               VALUE(SUBSTITUTE(SUBSTITUTE(SUBSTITUTE($L$2:$L$228,"٬",""),",",""),"٫",".")),
             0),
           4)
         )
       )*
       VALUE(
         SUBSTITUTE(
           SUBSTITUTE(
             SUBSTITUTE(
               INDEX($L$2:$L$228,MATCH($A31,$A$2:$A$228,0)),
             "٬",""),
           ",",""),
         "٫",".")
       ),
       0
     ),
     "#,##0"
   ) &amp; " ریال",
   ""
  )
 )
)</f>
        <v/>
      </c>
      <c r="V31" s="89"/>
    </row>
    <row r="32" spans="1:22" ht="20.399999999999999">
      <c r="P32" s="85" t="str" cm="1">
        <f t="array" ref="P32">IF($A32="","",
   IF($M32="","",
      ROUND(IFERROR($M32/$L32,0),0)
      + IF(
          ROW()=
          LOOKUP(
            2,
            1/(
               ($A$2:$A$228=$A32)*
               (IFERROR($M$2:$M$228/$L$2:$L$228,0)=
                 _xlfn.AGGREGATE(14,6,
                   IFERROR($M$2:$M$228/$L$2:$L$228,0)/($A$2:$A$228=$A32),
                 1)
               )
            ),
            ROW($A$2:$A$228)
          ),
          VALUE(
            SUBSTITUTE(
              SUBSTITUTE(
                SUBSTITUTE(
                  INDEX($J$2:$J$228,MATCH($A32,$A$2:$A$228,0)),
                "٬",""),
              ",",""),
            "٫",".")
          )
          - SUMPRODUCT(
              ROUND(IFERROR($M$2:$M$228/$L$2:$L$228,0),0)*
              --($A$2:$A$228=$A32)
            ),
          0
        )
   )
)</f>
        <v/>
      </c>
      <c r="Q32" s="86" t="str">
        <f t="shared" si="4"/>
        <v/>
      </c>
      <c r="R32" s="87" t="str">
        <f t="shared" si="8"/>
        <v/>
      </c>
      <c r="S32" s="88" t="str">
        <f t="shared" si="6"/>
        <v/>
      </c>
      <c r="T32" s="87" t="str">
        <f t="shared" si="9"/>
        <v/>
      </c>
      <c r="U32" s="87" t="str" cm="1">
        <f t="array" ref="U32">IF($A32="","",
 IF(ROW()&lt;&gt;ROW(INDEX($A$2:$A$228,MATCH($A32,$A$2:$A$228,0))),"",
  IF(
   ROUND(
     VALUE(
       SUBSTITUTE(
         SUBSTITUTE(
           SUBSTITUTE(
             INDEX($J$2:$J$228,MATCH($A32,$A$2:$A$228,0)),
           "٬",""),
         ",",""),
       "٫",".")
     )*10000,0)
   &lt;&gt;
   ROUND(
     SUMPRODUCT(
       ($A$2:$A$228=$A32)*
       ROUND(
         IFERROR(
           VALUE(SUBSTITUTE(SUBSTITUTE(SUBSTITUTE($M$2:$M$228,"٬",""),",",""),"٫","."))/
           VALUE(SUBSTITUTE(SUBSTITUTE(SUBSTITUTE($L$2:$L$228,"٬",""),",",""),"٫",".")),
         0),
       4)
     )*10000,0),
   "اختلاف معادل " &amp;
   TEXT(
     ROUND(
       (
         VALUE(
           SUBSTITUTE(
             SUBSTITUTE(
               SUBSTITUTE(
                 INDEX($J$2:$J$228,MATCH($A32,$A$2:$A$228,0)),
               "٬",""),
             ",",""),
           "٫",".")
         )
         -
         SUMPRODUCT(
           ($A$2:$A$228=$A32)*
           ROUND(
             IFERROR(
               VALUE(SUBSTITUTE(SUBSTITUTE(SUBSTITUTE($M$2:$M$228,"٬",""),",",""),"٫","."))/
               VALUE(SUBSTITUTE(SUBSTITUTE(SUBSTITUTE($L$2:$L$228,"٬",""),",",""),"٫",".")),
             0),
           4)
         )
       )*
       VALUE(
         SUBSTITUTE(
           SUBSTITUTE(
             SUBSTITUTE(
               INDEX($L$2:$L$228,MATCH($A32,$A$2:$A$228,0)),
             "٬",""),
           ",",""),
         "٫",".")
       ),
       0
     ),
     "#,##0"
   ) &amp; " ریال",
   ""
  )
 )
)</f>
        <v/>
      </c>
      <c r="V32" s="89"/>
    </row>
    <row r="33" spans="16:22" ht="20.399999999999999">
      <c r="P33" s="85" t="str" cm="1">
        <f t="array" ref="P33">IF($A33="","",
   IF($M33="","",
      ROUND(IFERROR($M33/$L33,0),0)
      + IF(
          ROW()=
          LOOKUP(
            2,
            1/(
               ($A$2:$A$228=$A33)*
               (IFERROR($M$2:$M$228/$L$2:$L$228,0)=
                 _xlfn.AGGREGATE(14,6,
                   IFERROR($M$2:$M$228/$L$2:$L$228,0)/($A$2:$A$228=$A33),
                 1)
               )
            ),
            ROW($A$2:$A$228)
          ),
          VALUE(
            SUBSTITUTE(
              SUBSTITUTE(
                SUBSTITUTE(
                  INDEX($J$2:$J$228,MATCH($A33,$A$2:$A$228,0)),
                "٬",""),
              ",",""),
            "٫",".")
          )
          - SUMPRODUCT(
              ROUND(IFERROR($M$2:$M$228/$L$2:$L$228,0),0)*
              --($A$2:$A$228=$A33)
            ),
          0
        )
   )
)</f>
        <v/>
      </c>
      <c r="Q33" s="86" t="str">
        <f t="shared" si="4"/>
        <v/>
      </c>
      <c r="R33" s="87" t="str">
        <f t="shared" si="8"/>
        <v/>
      </c>
      <c r="S33" s="88" t="str">
        <f t="shared" si="6"/>
        <v/>
      </c>
      <c r="T33" s="87" t="str">
        <f t="shared" si="9"/>
        <v/>
      </c>
      <c r="U33" s="87" t="str" cm="1">
        <f t="array" ref="U33">IF($A33="","",
 IF(ROW()&lt;&gt;ROW(INDEX($A$2:$A$228,MATCH($A33,$A$2:$A$228,0))),"",
  IF(
   ROUND(
     VALUE(
       SUBSTITUTE(
         SUBSTITUTE(
           SUBSTITUTE(
             INDEX($J$2:$J$228,MATCH($A33,$A$2:$A$228,0)),
           "٬",""),
         ",",""),
       "٫",".")
     )*10000,0)
   &lt;&gt;
   ROUND(
     SUMPRODUCT(
       ($A$2:$A$228=$A33)*
       ROUND(
         IFERROR(
           VALUE(SUBSTITUTE(SUBSTITUTE(SUBSTITUTE($M$2:$M$228,"٬",""),",",""),"٫","."))/
           VALUE(SUBSTITUTE(SUBSTITUTE(SUBSTITUTE($L$2:$L$228,"٬",""),",",""),"٫",".")),
         0),
       4)
     )*10000,0),
   "اختلاف معادل " &amp;
   TEXT(
     ROUND(
       (
         VALUE(
           SUBSTITUTE(
             SUBSTITUTE(
               SUBSTITUTE(
                 INDEX($J$2:$J$228,MATCH($A33,$A$2:$A$228,0)),
               "٬",""),
             ",",""),
           "٫",".")
         )
         -
         SUMPRODUCT(
           ($A$2:$A$228=$A33)*
           ROUND(
             IFERROR(
               VALUE(SUBSTITUTE(SUBSTITUTE(SUBSTITUTE($M$2:$M$228,"٬",""),",",""),"٫","."))/
               VALUE(SUBSTITUTE(SUBSTITUTE(SUBSTITUTE($L$2:$L$228,"٬",""),",",""),"٫",".")),
             0),
           4)
         )
       )*
       VALUE(
         SUBSTITUTE(
           SUBSTITUTE(
             SUBSTITUTE(
               INDEX($L$2:$L$228,MATCH($A33,$A$2:$A$228,0)),
             "٬",""),
           ",",""),
         "٫",".")
       ),
       0
     ),
     "#,##0"
   ) &amp; " ریال",
   ""
  )
 )
)</f>
        <v/>
      </c>
      <c r="V33" s="89"/>
    </row>
    <row r="34" spans="16:22" ht="20.399999999999999">
      <c r="P34" s="85" t="str" cm="1">
        <f t="array" ref="P34">IF($A34="","",
   IF($M34="","",
      ROUND(IFERROR($M34/$L34,0),0)
      + IF(
          ROW()=
          LOOKUP(
            2,
            1/(
               ($A$2:$A$228=$A34)*
               (IFERROR($M$2:$M$228/$L$2:$L$228,0)=
                 _xlfn.AGGREGATE(14,6,
                   IFERROR($M$2:$M$228/$L$2:$L$228,0)/($A$2:$A$228=$A34),
                 1)
               )
            ),
            ROW($A$2:$A$228)
          ),
          VALUE(
            SUBSTITUTE(
              SUBSTITUTE(
                SUBSTITUTE(
                  INDEX($J$2:$J$228,MATCH($A34,$A$2:$A$228,0)),
                "٬",""),
              ",",""),
            "٫",".")
          )
          - SUMPRODUCT(
              ROUND(IFERROR($M$2:$M$228/$L$2:$L$228,0),0)*
              --($A$2:$A$228=$A34)
            ),
          0
        )
   )
)</f>
        <v/>
      </c>
      <c r="Q34" s="86" t="str">
        <f t="shared" si="4"/>
        <v/>
      </c>
      <c r="R34" s="87" t="str">
        <f t="shared" si="8"/>
        <v/>
      </c>
      <c r="S34" s="88" t="str">
        <f t="shared" si="6"/>
        <v/>
      </c>
      <c r="T34" s="87" t="str">
        <f t="shared" si="9"/>
        <v/>
      </c>
      <c r="U34" s="87" t="str" cm="1">
        <f t="array" ref="U34">IF($A34="","",
 IF(ROW()&lt;&gt;ROW(INDEX($A$2:$A$228,MATCH($A34,$A$2:$A$228,0))),"",
  IF(
   ROUND(
     VALUE(
       SUBSTITUTE(
         SUBSTITUTE(
           SUBSTITUTE(
             INDEX($J$2:$J$228,MATCH($A34,$A$2:$A$228,0)),
           "٬",""),
         ",",""),
       "٫",".")
     )*10000,0)
   &lt;&gt;
   ROUND(
     SUMPRODUCT(
       ($A$2:$A$228=$A34)*
       ROUND(
         IFERROR(
           VALUE(SUBSTITUTE(SUBSTITUTE(SUBSTITUTE($M$2:$M$228,"٬",""),",",""),"٫","."))/
           VALUE(SUBSTITUTE(SUBSTITUTE(SUBSTITUTE($L$2:$L$228,"٬",""),",",""),"٫",".")),
         0),
       4)
     )*10000,0),
   "اختلاف معادل " &amp;
   TEXT(
     ROUND(
       (
         VALUE(
           SUBSTITUTE(
             SUBSTITUTE(
               SUBSTITUTE(
                 INDEX($J$2:$J$228,MATCH($A34,$A$2:$A$228,0)),
               "٬",""),
             ",",""),
           "٫",".")
         )
         -
         SUMPRODUCT(
           ($A$2:$A$228=$A34)*
           ROUND(
             IFERROR(
               VALUE(SUBSTITUTE(SUBSTITUTE(SUBSTITUTE($M$2:$M$228,"٬",""),",",""),"٫","."))/
               VALUE(SUBSTITUTE(SUBSTITUTE(SUBSTITUTE($L$2:$L$228,"٬",""),",",""),"٫",".")),
             0),
           4)
         )
       )*
       VALUE(
         SUBSTITUTE(
           SUBSTITUTE(
             SUBSTITUTE(
               INDEX($L$2:$L$228,MATCH($A34,$A$2:$A$228,0)),
             "٬",""),
           ",",""),
         "٫",".")
       ),
       0
     ),
     "#,##0"
   ) &amp; " ریال",
   ""
  )
 )
)</f>
        <v/>
      </c>
      <c r="V34" s="89"/>
    </row>
    <row r="35" spans="16:22" ht="20.399999999999999">
      <c r="P35" s="85" t="str" cm="1">
        <f t="array" ref="P35">IF($A35="","",
   IF($M35="","",
      ROUND(IFERROR($M35/$L35,0),0)
      + IF(
          ROW()=
          LOOKUP(
            2,
            1/(
               ($A$2:$A$228=$A35)*
               (IFERROR($M$2:$M$228/$L$2:$L$228,0)=
                 _xlfn.AGGREGATE(14,6,
                   IFERROR($M$2:$M$228/$L$2:$L$228,0)/($A$2:$A$228=$A35),
                 1)
               )
            ),
            ROW($A$2:$A$228)
          ),
          VALUE(
            SUBSTITUTE(
              SUBSTITUTE(
                SUBSTITUTE(
                  INDEX($J$2:$J$228,MATCH($A35,$A$2:$A$228,0)),
                "٬",""),
              ",",""),
            "٫",".")
          )
          - SUMPRODUCT(
              ROUND(IFERROR($M$2:$M$228/$L$2:$L$228,0),0)*
              --($A$2:$A$228=$A35)
            ),
          0
        )
   )
)</f>
        <v/>
      </c>
      <c r="Q35" s="86" t="str">
        <f t="shared" si="4"/>
        <v/>
      </c>
      <c r="R35" s="87" t="str">
        <f t="shared" si="8"/>
        <v/>
      </c>
      <c r="S35" s="88" t="str">
        <f t="shared" si="6"/>
        <v/>
      </c>
      <c r="T35" s="87" t="str">
        <f t="shared" si="9"/>
        <v/>
      </c>
      <c r="U35" s="87" t="str" cm="1">
        <f t="array" ref="U35">IF($A35="","",
 IF(ROW()&lt;&gt;ROW(INDEX($A$2:$A$228,MATCH($A35,$A$2:$A$228,0))),"",
  IF(
   ROUND(
     VALUE(
       SUBSTITUTE(
         SUBSTITUTE(
           SUBSTITUTE(
             INDEX($J$2:$J$228,MATCH($A35,$A$2:$A$228,0)),
           "٬",""),
         ",",""),
       "٫",".")
     )*10000,0)
   &lt;&gt;
   ROUND(
     SUMPRODUCT(
       ($A$2:$A$228=$A35)*
       ROUND(
         IFERROR(
           VALUE(SUBSTITUTE(SUBSTITUTE(SUBSTITUTE($M$2:$M$228,"٬",""),",",""),"٫","."))/
           VALUE(SUBSTITUTE(SUBSTITUTE(SUBSTITUTE($L$2:$L$228,"٬",""),",",""),"٫",".")),
         0),
       4)
     )*10000,0),
   "اختلاف معادل " &amp;
   TEXT(
     ROUND(
       (
         VALUE(
           SUBSTITUTE(
             SUBSTITUTE(
               SUBSTITUTE(
                 INDEX($J$2:$J$228,MATCH($A35,$A$2:$A$228,0)),
               "٬",""),
             ",",""),
           "٫",".")
         )
         -
         SUMPRODUCT(
           ($A$2:$A$228=$A35)*
           ROUND(
             IFERROR(
               VALUE(SUBSTITUTE(SUBSTITUTE(SUBSTITUTE($M$2:$M$228,"٬",""),",",""),"٫","."))/
               VALUE(SUBSTITUTE(SUBSTITUTE(SUBSTITUTE($L$2:$L$228,"٬",""),",",""),"٫",".")),
             0),
           4)
         )
       )*
       VALUE(
         SUBSTITUTE(
           SUBSTITUTE(
             SUBSTITUTE(
               INDEX($L$2:$L$228,MATCH($A35,$A$2:$A$228,0)),
             "٬",""),
           ",",""),
         "٫",".")
       ),
       0
     ),
     "#,##0"
   ) &amp; " ریال",
   ""
  )
 )
)</f>
        <v/>
      </c>
      <c r="V35" s="89"/>
    </row>
    <row r="36" spans="16:22" ht="20.399999999999999">
      <c r="P36" s="85" t="str" cm="1">
        <f t="array" ref="P36">IF($A36="","",
   IF($M36="","",
      ROUND(IFERROR($M36/$L36,0),0)
      + IF(
          ROW()=
          LOOKUP(
            2,
            1/(
               ($A$2:$A$228=$A36)*
               (IFERROR($M$2:$M$228/$L$2:$L$228,0)=
                 _xlfn.AGGREGATE(14,6,
                   IFERROR($M$2:$M$228/$L$2:$L$228,0)/($A$2:$A$228=$A36),
                 1)
               )
            ),
            ROW($A$2:$A$228)
          ),
          VALUE(
            SUBSTITUTE(
              SUBSTITUTE(
                SUBSTITUTE(
                  INDEX($J$2:$J$228,MATCH($A36,$A$2:$A$228,0)),
                "٬",""),
              ",",""),
            "٫",".")
          )
          - SUMPRODUCT(
              ROUND(IFERROR($M$2:$M$228/$L$2:$L$228,0),0)*
              --($A$2:$A$228=$A36)
            ),
          0
        )
   )
)</f>
        <v/>
      </c>
      <c r="Q36" s="86" t="str">
        <f t="shared" si="4"/>
        <v/>
      </c>
      <c r="R36" s="87" t="str">
        <f t="shared" si="8"/>
        <v/>
      </c>
      <c r="S36" s="88" t="str">
        <f t="shared" si="6"/>
        <v/>
      </c>
      <c r="T36" s="87" t="str">
        <f t="shared" si="9"/>
        <v/>
      </c>
      <c r="U36" s="87" t="str" cm="1">
        <f t="array" ref="U36">IF($A36="","",
 IF(ROW()&lt;&gt;ROW(INDEX($A$2:$A$228,MATCH($A36,$A$2:$A$228,0))),"",
  IF(
   ROUND(
     VALUE(
       SUBSTITUTE(
         SUBSTITUTE(
           SUBSTITUTE(
             INDEX($J$2:$J$228,MATCH($A36,$A$2:$A$228,0)),
           "٬",""),
         ",",""),
       "٫",".")
     )*10000,0)
   &lt;&gt;
   ROUND(
     SUMPRODUCT(
       ($A$2:$A$228=$A36)*
       ROUND(
         IFERROR(
           VALUE(SUBSTITUTE(SUBSTITUTE(SUBSTITUTE($M$2:$M$228,"٬",""),",",""),"٫","."))/
           VALUE(SUBSTITUTE(SUBSTITUTE(SUBSTITUTE($L$2:$L$228,"٬",""),",",""),"٫",".")),
         0),
       4)
     )*10000,0),
   "اختلاف معادل " &amp;
   TEXT(
     ROUND(
       (
         VALUE(
           SUBSTITUTE(
             SUBSTITUTE(
               SUBSTITUTE(
                 INDEX($J$2:$J$228,MATCH($A36,$A$2:$A$228,0)),
               "٬",""),
             ",",""),
           "٫",".")
         )
         -
         SUMPRODUCT(
           ($A$2:$A$228=$A36)*
           ROUND(
             IFERROR(
               VALUE(SUBSTITUTE(SUBSTITUTE(SUBSTITUTE($M$2:$M$228,"٬",""),",",""),"٫","."))/
               VALUE(SUBSTITUTE(SUBSTITUTE(SUBSTITUTE($L$2:$L$228,"٬",""),",",""),"٫",".")),
             0),
           4)
         )
       )*
       VALUE(
         SUBSTITUTE(
           SUBSTITUTE(
             SUBSTITUTE(
               INDEX($L$2:$L$228,MATCH($A36,$A$2:$A$228,0)),
             "٬",""),
           ",",""),
         "٫",".")
       ),
       0
     ),
     "#,##0"
   ) &amp; " ریال",
   ""
  )
 )
)</f>
        <v/>
      </c>
      <c r="V36" s="89"/>
    </row>
    <row r="37" spans="16:22" ht="20.399999999999999">
      <c r="P37" s="85" t="str" cm="1">
        <f t="array" ref="P37">IF($A37="","",
   IF($M37="","",
      ROUND(IFERROR($M37/$L37,0),0)
      + IF(
          ROW()=
          LOOKUP(
            2,
            1/(
               ($A$2:$A$228=$A37)*
               (IFERROR($M$2:$M$228/$L$2:$L$228,0)=
                 _xlfn.AGGREGATE(14,6,
                   IFERROR($M$2:$M$228/$L$2:$L$228,0)/($A$2:$A$228=$A37),
                 1)
               )
            ),
            ROW($A$2:$A$228)
          ),
          VALUE(
            SUBSTITUTE(
              SUBSTITUTE(
                SUBSTITUTE(
                  INDEX($J$2:$J$228,MATCH($A37,$A$2:$A$228,0)),
                "٬",""),
              ",",""),
            "٫",".")
          )
          - SUMPRODUCT(
              ROUND(IFERROR($M$2:$M$228/$L$2:$L$228,0),0)*
              --($A$2:$A$228=$A37)
            ),
          0
        )
   )
)</f>
        <v/>
      </c>
      <c r="Q37" s="86" t="str">
        <f t="shared" si="4"/>
        <v/>
      </c>
      <c r="R37" s="87" t="str">
        <f t="shared" si="8"/>
        <v/>
      </c>
      <c r="S37" s="88" t="str">
        <f t="shared" si="6"/>
        <v/>
      </c>
      <c r="T37" s="87" t="str">
        <f t="shared" si="9"/>
        <v/>
      </c>
      <c r="U37" s="87" t="str" cm="1">
        <f t="array" ref="U37">IF($A37="","",
 IF(ROW()&lt;&gt;ROW(INDEX($A$2:$A$228,MATCH($A37,$A$2:$A$228,0))),"",
  IF(
   ROUND(
     VALUE(
       SUBSTITUTE(
         SUBSTITUTE(
           SUBSTITUTE(
             INDEX($J$2:$J$228,MATCH($A37,$A$2:$A$228,0)),
           "٬",""),
         ",",""),
       "٫",".")
     )*10000,0)
   &lt;&gt;
   ROUND(
     SUMPRODUCT(
       ($A$2:$A$228=$A37)*
       ROUND(
         IFERROR(
           VALUE(SUBSTITUTE(SUBSTITUTE(SUBSTITUTE($M$2:$M$228,"٬",""),",",""),"٫","."))/
           VALUE(SUBSTITUTE(SUBSTITUTE(SUBSTITUTE($L$2:$L$228,"٬",""),",",""),"٫",".")),
         0),
       4)
     )*10000,0),
   "اختلاف معادل " &amp;
   TEXT(
     ROUND(
       (
         VALUE(
           SUBSTITUTE(
             SUBSTITUTE(
               SUBSTITUTE(
                 INDEX($J$2:$J$228,MATCH($A37,$A$2:$A$228,0)),
               "٬",""),
             ",",""),
           "٫",".")
         )
         -
         SUMPRODUCT(
           ($A$2:$A$228=$A37)*
           ROUND(
             IFERROR(
               VALUE(SUBSTITUTE(SUBSTITUTE(SUBSTITUTE($M$2:$M$228,"٬",""),",",""),"٫","."))/
               VALUE(SUBSTITUTE(SUBSTITUTE(SUBSTITUTE($L$2:$L$228,"٬",""),",",""),"٫",".")),
             0),
           4)
         )
       )*
       VALUE(
         SUBSTITUTE(
           SUBSTITUTE(
             SUBSTITUTE(
               INDEX($L$2:$L$228,MATCH($A37,$A$2:$A$228,0)),
             "٬",""),
           ",",""),
         "٫",".")
       ),
       0
     ),
     "#,##0"
   ) &amp; " ریال",
   ""
  )
 )
)</f>
        <v/>
      </c>
      <c r="V37" s="89"/>
    </row>
    <row r="38" spans="16:22" ht="20.399999999999999">
      <c r="P38" s="85" t="str" cm="1">
        <f t="array" ref="P38">IF($A38="","",
   IF($M38="","",
      ROUND(IFERROR($M38/$L38,0),0)
      + IF(
          ROW()=
          LOOKUP(
            2,
            1/(
               ($A$2:$A$228=$A38)*
               (IFERROR($M$2:$M$228/$L$2:$L$228,0)=
                 _xlfn.AGGREGATE(14,6,
                   IFERROR($M$2:$M$228/$L$2:$L$228,0)/($A$2:$A$228=$A38),
                 1)
               )
            ),
            ROW($A$2:$A$228)
          ),
          VALUE(
            SUBSTITUTE(
              SUBSTITUTE(
                SUBSTITUTE(
                  INDEX($J$2:$J$228,MATCH($A38,$A$2:$A$228,0)),
                "٬",""),
              ",",""),
            "٫",".")
          )
          - SUMPRODUCT(
              ROUND(IFERROR($M$2:$M$228/$L$2:$L$228,0),0)*
              --($A$2:$A$228=$A38)
            ),
          0
        )
   )
)</f>
        <v/>
      </c>
      <c r="Q38" s="86" t="str">
        <f t="shared" si="4"/>
        <v/>
      </c>
      <c r="R38" s="87" t="str">
        <f t="shared" si="8"/>
        <v/>
      </c>
      <c r="S38" s="88" t="str">
        <f t="shared" si="6"/>
        <v/>
      </c>
      <c r="T38" s="87" t="str">
        <f t="shared" si="9"/>
        <v/>
      </c>
      <c r="U38" s="87" t="str" cm="1">
        <f t="array" ref="U38">IF($A38="","",
 IF(ROW()&lt;&gt;ROW(INDEX($A$2:$A$228,MATCH($A38,$A$2:$A$228,0))),"",
  IF(
   ROUND(
     VALUE(
       SUBSTITUTE(
         SUBSTITUTE(
           SUBSTITUTE(
             INDEX($J$2:$J$228,MATCH($A38,$A$2:$A$228,0)),
           "٬",""),
         ",",""),
       "٫",".")
     )*10000,0)
   &lt;&gt;
   ROUND(
     SUMPRODUCT(
       ($A$2:$A$228=$A38)*
       ROUND(
         IFERROR(
           VALUE(SUBSTITUTE(SUBSTITUTE(SUBSTITUTE($M$2:$M$228,"٬",""),",",""),"٫","."))/
           VALUE(SUBSTITUTE(SUBSTITUTE(SUBSTITUTE($L$2:$L$228,"٬",""),",",""),"٫",".")),
         0),
       4)
     )*10000,0),
   "اختلاف معادل " &amp;
   TEXT(
     ROUND(
       (
         VALUE(
           SUBSTITUTE(
             SUBSTITUTE(
               SUBSTITUTE(
                 INDEX($J$2:$J$228,MATCH($A38,$A$2:$A$228,0)),
               "٬",""),
             ",",""),
           "٫",".")
         )
         -
         SUMPRODUCT(
           ($A$2:$A$228=$A38)*
           ROUND(
             IFERROR(
               VALUE(SUBSTITUTE(SUBSTITUTE(SUBSTITUTE($M$2:$M$228,"٬",""),",",""),"٫","."))/
               VALUE(SUBSTITUTE(SUBSTITUTE(SUBSTITUTE($L$2:$L$228,"٬",""),",",""),"٫",".")),
             0),
           4)
         )
       )*
       VALUE(
         SUBSTITUTE(
           SUBSTITUTE(
             SUBSTITUTE(
               INDEX($L$2:$L$228,MATCH($A38,$A$2:$A$228,0)),
             "٬",""),
           ",",""),
         "٫",".")
       ),
       0
     ),
     "#,##0"
   ) &amp; " ریال",
   ""
  )
 )
)</f>
        <v/>
      </c>
      <c r="V38" s="89"/>
    </row>
    <row r="39" spans="16:22" ht="20.399999999999999">
      <c r="P39" s="85" t="str" cm="1">
        <f t="array" ref="P39">IF($A39="","",
   IF($M39="","",
      ROUND(IFERROR($M39/$L39,0),0)
      + IF(
          ROW()=
          LOOKUP(
            2,
            1/(
               ($A$2:$A$228=$A39)*
               (IFERROR($M$2:$M$228/$L$2:$L$228,0)=
                 _xlfn.AGGREGATE(14,6,
                   IFERROR($M$2:$M$228/$L$2:$L$228,0)/($A$2:$A$228=$A39),
                 1)
               )
            ),
            ROW($A$2:$A$228)
          ),
          VALUE(
            SUBSTITUTE(
              SUBSTITUTE(
                SUBSTITUTE(
                  INDEX($J$2:$J$228,MATCH($A39,$A$2:$A$228,0)),
                "٬",""),
              ",",""),
            "٫",".")
          )
          - SUMPRODUCT(
              ROUND(IFERROR($M$2:$M$228/$L$2:$L$228,0),0)*
              --($A$2:$A$228=$A39)
            ),
          0
        )
   )
)</f>
        <v/>
      </c>
      <c r="Q39" s="86" t="str">
        <f t="shared" si="4"/>
        <v/>
      </c>
      <c r="R39" s="87" t="str">
        <f t="shared" si="8"/>
        <v/>
      </c>
      <c r="S39" s="88" t="str">
        <f t="shared" si="6"/>
        <v/>
      </c>
      <c r="T39" s="87" t="str">
        <f t="shared" si="9"/>
        <v/>
      </c>
      <c r="U39" s="87" t="str" cm="1">
        <f t="array" ref="U39">IF($A39="","",
 IF(ROW()&lt;&gt;ROW(INDEX($A$2:$A$228,MATCH($A39,$A$2:$A$228,0))),"",
  IF(
   ROUND(
     VALUE(
       SUBSTITUTE(
         SUBSTITUTE(
           SUBSTITUTE(
             INDEX($J$2:$J$228,MATCH($A39,$A$2:$A$228,0)),
           "٬",""),
         ",",""),
       "٫",".")
     )*10000,0)
   &lt;&gt;
   ROUND(
     SUMPRODUCT(
       ($A$2:$A$228=$A39)*
       ROUND(
         IFERROR(
           VALUE(SUBSTITUTE(SUBSTITUTE(SUBSTITUTE($M$2:$M$228,"٬",""),",",""),"٫","."))/
           VALUE(SUBSTITUTE(SUBSTITUTE(SUBSTITUTE($L$2:$L$228,"٬",""),",",""),"٫",".")),
         0),
       4)
     )*10000,0),
   "اختلاف معادل " &amp;
   TEXT(
     ROUND(
       (
         VALUE(
           SUBSTITUTE(
             SUBSTITUTE(
               SUBSTITUTE(
                 INDEX($J$2:$J$228,MATCH($A39,$A$2:$A$228,0)),
               "٬",""),
             ",",""),
           "٫",".")
         )
         -
         SUMPRODUCT(
           ($A$2:$A$228=$A39)*
           ROUND(
             IFERROR(
               VALUE(SUBSTITUTE(SUBSTITUTE(SUBSTITUTE($M$2:$M$228,"٬",""),",",""),"٫","."))/
               VALUE(SUBSTITUTE(SUBSTITUTE(SUBSTITUTE($L$2:$L$228,"٬",""),",",""),"٫",".")),
             0),
           4)
         )
       )*
       VALUE(
         SUBSTITUTE(
           SUBSTITUTE(
             SUBSTITUTE(
               INDEX($L$2:$L$228,MATCH($A39,$A$2:$A$228,0)),
             "٬",""),
           ",",""),
         "٫",".")
       ),
       0
     ),
     "#,##0"
   ) &amp; " ریال",
   ""
  )
 )
)</f>
        <v/>
      </c>
      <c r="V39" s="89"/>
    </row>
    <row r="40" spans="16:22" ht="20.399999999999999">
      <c r="P40" s="85" t="str" cm="1">
        <f t="array" ref="P40">IF($A40="","",
   IF($M40="","",
      ROUND(IFERROR($M40/$L40,0),0)
      + IF(
          ROW()=
          LOOKUP(
            2,
            1/(
               ($A$2:$A$228=$A40)*
               (IFERROR($M$2:$M$228/$L$2:$L$228,0)=
                 _xlfn.AGGREGATE(14,6,
                   IFERROR($M$2:$M$228/$L$2:$L$228,0)/($A$2:$A$228=$A40),
                 1)
               )
            ),
            ROW($A$2:$A$228)
          ),
          VALUE(
            SUBSTITUTE(
              SUBSTITUTE(
                SUBSTITUTE(
                  INDEX($J$2:$J$228,MATCH($A40,$A$2:$A$228,0)),
                "٬",""),
              ",",""),
            "٫",".")
          )
          - SUMPRODUCT(
              ROUND(IFERROR($M$2:$M$228/$L$2:$L$228,0),0)*
              --($A$2:$A$228=$A40)
            ),
          0
        )
   )
)</f>
        <v/>
      </c>
      <c r="Q40" s="86" t="str">
        <f t="shared" si="4"/>
        <v/>
      </c>
      <c r="R40" s="87" t="str">
        <f t="shared" si="8"/>
        <v/>
      </c>
      <c r="S40" s="88" t="str">
        <f t="shared" si="6"/>
        <v/>
      </c>
      <c r="T40" s="87" t="str">
        <f t="shared" si="9"/>
        <v/>
      </c>
      <c r="U40" s="87" t="str" cm="1">
        <f t="array" ref="U40">IF($A40="","",
 IF(ROW()&lt;&gt;ROW(INDEX($A$2:$A$228,MATCH($A40,$A$2:$A$228,0))),"",
  IF(
   ROUND(
     VALUE(
       SUBSTITUTE(
         SUBSTITUTE(
           SUBSTITUTE(
             INDEX($J$2:$J$228,MATCH($A40,$A$2:$A$228,0)),
           "٬",""),
         ",",""),
       "٫",".")
     )*10000,0)
   &lt;&gt;
   ROUND(
     SUMPRODUCT(
       ($A$2:$A$228=$A40)*
       ROUND(
         IFERROR(
           VALUE(SUBSTITUTE(SUBSTITUTE(SUBSTITUTE($M$2:$M$228,"٬",""),",",""),"٫","."))/
           VALUE(SUBSTITUTE(SUBSTITUTE(SUBSTITUTE($L$2:$L$228,"٬",""),",",""),"٫",".")),
         0),
       4)
     )*10000,0),
   "اختلاف معادل " &amp;
   TEXT(
     ROUND(
       (
         VALUE(
           SUBSTITUTE(
             SUBSTITUTE(
               SUBSTITUTE(
                 INDEX($J$2:$J$228,MATCH($A40,$A$2:$A$228,0)),
               "٬",""),
             ",",""),
           "٫",".")
         )
         -
         SUMPRODUCT(
           ($A$2:$A$228=$A40)*
           ROUND(
             IFERROR(
               VALUE(SUBSTITUTE(SUBSTITUTE(SUBSTITUTE($M$2:$M$228,"٬",""),",",""),"٫","."))/
               VALUE(SUBSTITUTE(SUBSTITUTE(SUBSTITUTE($L$2:$L$228,"٬",""),",",""),"٫",".")),
             0),
           4)
         )
       )*
       VALUE(
         SUBSTITUTE(
           SUBSTITUTE(
             SUBSTITUTE(
               INDEX($L$2:$L$228,MATCH($A40,$A$2:$A$228,0)),
             "٬",""),
           ",",""),
         "٫",".")
       ),
       0
     ),
     "#,##0"
   ) &amp; " ریال",
   ""
  )
 )
)</f>
        <v/>
      </c>
      <c r="V40" s="89"/>
    </row>
    <row r="41" spans="16:22" ht="20.399999999999999">
      <c r="P41" s="85" t="str" cm="1">
        <f t="array" ref="P41">IF($A41="","",
   IF($M41="","",
      ROUND(IFERROR($M41/$L41,0),0)
      + IF(
          ROW()=
          LOOKUP(
            2,
            1/(
               ($A$2:$A$228=$A41)*
               (IFERROR($M$2:$M$228/$L$2:$L$228,0)=
                 _xlfn.AGGREGATE(14,6,
                   IFERROR($M$2:$M$228/$L$2:$L$228,0)/($A$2:$A$228=$A41),
                 1)
               )
            ),
            ROW($A$2:$A$228)
          ),
          VALUE(
            SUBSTITUTE(
              SUBSTITUTE(
                SUBSTITUTE(
                  INDEX($J$2:$J$228,MATCH($A41,$A$2:$A$228,0)),
                "٬",""),
              ",",""),
            "٫",".")
          )
          - SUMPRODUCT(
              ROUND(IFERROR($M$2:$M$228/$L$2:$L$228,0),0)*
              --($A$2:$A$228=$A41)
            ),
          0
        )
   )
)</f>
        <v/>
      </c>
      <c r="Q41" s="86" t="str">
        <f t="shared" si="4"/>
        <v/>
      </c>
      <c r="R41" s="87" t="str">
        <f t="shared" si="8"/>
        <v/>
      </c>
      <c r="S41" s="88" t="str">
        <f t="shared" si="6"/>
        <v/>
      </c>
      <c r="T41" s="87" t="str">
        <f t="shared" si="9"/>
        <v/>
      </c>
      <c r="U41" s="87" t="str" cm="1">
        <f t="array" ref="U41">IF($A41="","",
 IF(ROW()&lt;&gt;ROW(INDEX($A$2:$A$228,MATCH($A41,$A$2:$A$228,0))),"",
  IF(
   ROUND(
     VALUE(
       SUBSTITUTE(
         SUBSTITUTE(
           SUBSTITUTE(
             INDEX($J$2:$J$228,MATCH($A41,$A$2:$A$228,0)),
           "٬",""),
         ",",""),
       "٫",".")
     )*10000,0)
   &lt;&gt;
   ROUND(
     SUMPRODUCT(
       ($A$2:$A$228=$A41)*
       ROUND(
         IFERROR(
           VALUE(SUBSTITUTE(SUBSTITUTE(SUBSTITUTE($M$2:$M$228,"٬",""),",",""),"٫","."))/
           VALUE(SUBSTITUTE(SUBSTITUTE(SUBSTITUTE($L$2:$L$228,"٬",""),",",""),"٫",".")),
         0),
       4)
     )*10000,0),
   "اختلاف معادل " &amp;
   TEXT(
     ROUND(
       (
         VALUE(
           SUBSTITUTE(
             SUBSTITUTE(
               SUBSTITUTE(
                 INDEX($J$2:$J$228,MATCH($A41,$A$2:$A$228,0)),
               "٬",""),
             ",",""),
           "٫",".")
         )
         -
         SUMPRODUCT(
           ($A$2:$A$228=$A41)*
           ROUND(
             IFERROR(
               VALUE(SUBSTITUTE(SUBSTITUTE(SUBSTITUTE($M$2:$M$228,"٬",""),",",""),"٫","."))/
               VALUE(SUBSTITUTE(SUBSTITUTE(SUBSTITUTE($L$2:$L$228,"٬",""),",",""),"٫",".")),
             0),
           4)
         )
       )*
       VALUE(
         SUBSTITUTE(
           SUBSTITUTE(
             SUBSTITUTE(
               INDEX($L$2:$L$228,MATCH($A41,$A$2:$A$228,0)),
             "٬",""),
           ",",""),
         "٫",".")
       ),
       0
     ),
     "#,##0"
   ) &amp; " ریال",
   ""
  )
 )
)</f>
        <v/>
      </c>
      <c r="V41" s="89"/>
    </row>
    <row r="42" spans="16:22" ht="20.399999999999999">
      <c r="P42" s="85" t="str" cm="1">
        <f t="array" ref="P42">IF($A42="","",
   IF($M42="","",
      ROUND(IFERROR($M42/$L42,0),0)
      + IF(
          ROW()=
          LOOKUP(
            2,
            1/(
               ($A$2:$A$228=$A42)*
               (IFERROR($M$2:$M$228/$L$2:$L$228,0)=
                 _xlfn.AGGREGATE(14,6,
                   IFERROR($M$2:$M$228/$L$2:$L$228,0)/($A$2:$A$228=$A42),
                 1)
               )
            ),
            ROW($A$2:$A$228)
          ),
          VALUE(
            SUBSTITUTE(
              SUBSTITUTE(
                SUBSTITUTE(
                  INDEX($J$2:$J$228,MATCH($A42,$A$2:$A$228,0)),
                "٬",""),
              ",",""),
            "٫",".")
          )
          - SUMPRODUCT(
              ROUND(IFERROR($M$2:$M$228/$L$2:$L$228,0),0)*
              --($A$2:$A$228=$A42)
            ),
          0
        )
   )
)</f>
        <v/>
      </c>
      <c r="Q42" s="86" t="str">
        <f t="shared" si="4"/>
        <v/>
      </c>
      <c r="R42" s="87" t="str">
        <f t="shared" si="8"/>
        <v/>
      </c>
      <c r="S42" s="88" t="str">
        <f t="shared" si="6"/>
        <v/>
      </c>
      <c r="T42" s="87" t="str">
        <f t="shared" si="9"/>
        <v/>
      </c>
      <c r="U42" s="87" t="str" cm="1">
        <f t="array" ref="U42">IF($A42="","",
 IF(ROW()&lt;&gt;ROW(INDEX($A$2:$A$228,MATCH($A42,$A$2:$A$228,0))),"",
  IF(
   ROUND(
     VALUE(
       SUBSTITUTE(
         SUBSTITUTE(
           SUBSTITUTE(
             INDEX($J$2:$J$228,MATCH($A42,$A$2:$A$228,0)),
           "٬",""),
         ",",""),
       "٫",".")
     )*10000,0)
   &lt;&gt;
   ROUND(
     SUMPRODUCT(
       ($A$2:$A$228=$A42)*
       ROUND(
         IFERROR(
           VALUE(SUBSTITUTE(SUBSTITUTE(SUBSTITUTE($M$2:$M$228,"٬",""),",",""),"٫","."))/
           VALUE(SUBSTITUTE(SUBSTITUTE(SUBSTITUTE($L$2:$L$228,"٬",""),",",""),"٫",".")),
         0),
       4)
     )*10000,0),
   "اختلاف معادل " &amp;
   TEXT(
     ROUND(
       (
         VALUE(
           SUBSTITUTE(
             SUBSTITUTE(
               SUBSTITUTE(
                 INDEX($J$2:$J$228,MATCH($A42,$A$2:$A$228,0)),
               "٬",""),
             ",",""),
           "٫",".")
         )
         -
         SUMPRODUCT(
           ($A$2:$A$228=$A42)*
           ROUND(
             IFERROR(
               VALUE(SUBSTITUTE(SUBSTITUTE(SUBSTITUTE($M$2:$M$228,"٬",""),",",""),"٫","."))/
               VALUE(SUBSTITUTE(SUBSTITUTE(SUBSTITUTE($L$2:$L$228,"٬",""),",",""),"٫",".")),
             0),
           4)
         )
       )*
       VALUE(
         SUBSTITUTE(
           SUBSTITUTE(
             SUBSTITUTE(
               INDEX($L$2:$L$228,MATCH($A42,$A$2:$A$228,0)),
             "٬",""),
           ",",""),
         "٫",".")
       ),
       0
     ),
     "#,##0"
   ) &amp; " ریال",
   ""
  )
 )
)</f>
        <v/>
      </c>
      <c r="V42" s="89"/>
    </row>
    <row r="43" spans="16:22" ht="20.399999999999999">
      <c r="P43" s="85" t="str" cm="1">
        <f t="array" ref="P43">IF($A43="","",
   IF($M43="","",
      ROUND(IFERROR($M43/$L43,0),0)
      + IF(
          ROW()=
          LOOKUP(
            2,
            1/(
               ($A$2:$A$228=$A43)*
               (IFERROR($M$2:$M$228/$L$2:$L$228,0)=
                 _xlfn.AGGREGATE(14,6,
                   IFERROR($M$2:$M$228/$L$2:$L$228,0)/($A$2:$A$228=$A43),
                 1)
               )
            ),
            ROW($A$2:$A$228)
          ),
          VALUE(
            SUBSTITUTE(
              SUBSTITUTE(
                SUBSTITUTE(
                  INDEX($J$2:$J$228,MATCH($A43,$A$2:$A$228,0)),
                "٬",""),
              ",",""),
            "٫",".")
          )
          - SUMPRODUCT(
              ROUND(IFERROR($M$2:$M$228/$L$2:$L$228,0),0)*
              --($A$2:$A$228=$A43)
            ),
          0
        )
   )
)</f>
        <v/>
      </c>
      <c r="Q43" s="86" t="str">
        <f t="shared" si="4"/>
        <v/>
      </c>
      <c r="R43" s="87" t="str">
        <f t="shared" si="8"/>
        <v/>
      </c>
      <c r="S43" s="88" t="str">
        <f t="shared" si="6"/>
        <v/>
      </c>
      <c r="T43" s="87" t="str">
        <f t="shared" si="9"/>
        <v/>
      </c>
      <c r="U43" s="87" t="str" cm="1">
        <f t="array" ref="U43">IF($A43="","",
 IF(ROW()&lt;&gt;ROW(INDEX($A$2:$A$228,MATCH($A43,$A$2:$A$228,0))),"",
  IF(
   ROUND(
     VALUE(
       SUBSTITUTE(
         SUBSTITUTE(
           SUBSTITUTE(
             INDEX($J$2:$J$228,MATCH($A43,$A$2:$A$228,0)),
           "٬",""),
         ",",""),
       "٫",".")
     )*10000,0)
   &lt;&gt;
   ROUND(
     SUMPRODUCT(
       ($A$2:$A$228=$A43)*
       ROUND(
         IFERROR(
           VALUE(SUBSTITUTE(SUBSTITUTE(SUBSTITUTE($M$2:$M$228,"٬",""),",",""),"٫","."))/
           VALUE(SUBSTITUTE(SUBSTITUTE(SUBSTITUTE($L$2:$L$228,"٬",""),",",""),"٫",".")),
         0),
       4)
     )*10000,0),
   "اختلاف معادل " &amp;
   TEXT(
     ROUND(
       (
         VALUE(
           SUBSTITUTE(
             SUBSTITUTE(
               SUBSTITUTE(
                 INDEX($J$2:$J$228,MATCH($A43,$A$2:$A$228,0)),
               "٬",""),
             ",",""),
           "٫",".")
         )
         -
         SUMPRODUCT(
           ($A$2:$A$228=$A43)*
           ROUND(
             IFERROR(
               VALUE(SUBSTITUTE(SUBSTITUTE(SUBSTITUTE($M$2:$M$228,"٬",""),",",""),"٫","."))/
               VALUE(SUBSTITUTE(SUBSTITUTE(SUBSTITUTE($L$2:$L$228,"٬",""),",",""),"٫",".")),
             0),
           4)
         )
       )*
       VALUE(
         SUBSTITUTE(
           SUBSTITUTE(
             SUBSTITUTE(
               INDEX($L$2:$L$228,MATCH($A43,$A$2:$A$228,0)),
             "٬",""),
           ",",""),
         "٫",".")
       ),
       0
     ),
     "#,##0"
   ) &amp; " ریال",
   ""
  )
 )
)</f>
        <v/>
      </c>
      <c r="V43" s="89"/>
    </row>
    <row r="44" spans="16:22" ht="20.399999999999999">
      <c r="P44" s="85" t="str" cm="1">
        <f t="array" ref="P44">IF($A44="","",
   IF($M44="","",
      ROUND(IFERROR($M44/$L44,0),0)
      + IF(
          ROW()=
          LOOKUP(
            2,
            1/(
               ($A$2:$A$228=$A44)*
               (IFERROR($M$2:$M$228/$L$2:$L$228,0)=
                 _xlfn.AGGREGATE(14,6,
                   IFERROR($M$2:$M$228/$L$2:$L$228,0)/($A$2:$A$228=$A44),
                 1)
               )
            ),
            ROW($A$2:$A$228)
          ),
          VALUE(
            SUBSTITUTE(
              SUBSTITUTE(
                SUBSTITUTE(
                  INDEX($J$2:$J$228,MATCH($A44,$A$2:$A$228,0)),
                "٬",""),
              ",",""),
            "٫",".")
          )
          - SUMPRODUCT(
              ROUND(IFERROR($M$2:$M$228/$L$2:$L$228,0),0)*
              --($A$2:$A$228=$A44)
            ),
          0
        )
   )
)</f>
        <v/>
      </c>
      <c r="Q44" s="86" t="str">
        <f t="shared" si="4"/>
        <v/>
      </c>
      <c r="R44" s="87" t="str">
        <f t="shared" si="8"/>
        <v/>
      </c>
      <c r="S44" s="88" t="str">
        <f t="shared" si="6"/>
        <v/>
      </c>
      <c r="T44" s="87" t="str">
        <f t="shared" si="9"/>
        <v/>
      </c>
      <c r="U44" s="87" t="str" cm="1">
        <f t="array" ref="U44">IF($A44="","",
 IF(ROW()&lt;&gt;ROW(INDEX($A$2:$A$228,MATCH($A44,$A$2:$A$228,0))),"",
  IF(
   ROUND(
     VALUE(
       SUBSTITUTE(
         SUBSTITUTE(
           SUBSTITUTE(
             INDEX($J$2:$J$228,MATCH($A44,$A$2:$A$228,0)),
           "٬",""),
         ",",""),
       "٫",".")
     )*10000,0)
   &lt;&gt;
   ROUND(
     SUMPRODUCT(
       ($A$2:$A$228=$A44)*
       ROUND(
         IFERROR(
           VALUE(SUBSTITUTE(SUBSTITUTE(SUBSTITUTE($M$2:$M$228,"٬",""),",",""),"٫","."))/
           VALUE(SUBSTITUTE(SUBSTITUTE(SUBSTITUTE($L$2:$L$228,"٬",""),",",""),"٫",".")),
         0),
       4)
     )*10000,0),
   "اختلاف معادل " &amp;
   TEXT(
     ROUND(
       (
         VALUE(
           SUBSTITUTE(
             SUBSTITUTE(
               SUBSTITUTE(
                 INDEX($J$2:$J$228,MATCH($A44,$A$2:$A$228,0)),
               "٬",""),
             ",",""),
           "٫",".")
         )
         -
         SUMPRODUCT(
           ($A$2:$A$228=$A44)*
           ROUND(
             IFERROR(
               VALUE(SUBSTITUTE(SUBSTITUTE(SUBSTITUTE($M$2:$M$228,"٬",""),",",""),"٫","."))/
               VALUE(SUBSTITUTE(SUBSTITUTE(SUBSTITUTE($L$2:$L$228,"٬",""),",",""),"٫",".")),
             0),
           4)
         )
       )*
       VALUE(
         SUBSTITUTE(
           SUBSTITUTE(
             SUBSTITUTE(
               INDEX($L$2:$L$228,MATCH($A44,$A$2:$A$228,0)),
             "٬",""),
           ",",""),
         "٫",".")
       ),
       0
     ),
     "#,##0"
   ) &amp; " ریال",
   ""
  )
 )
)</f>
        <v/>
      </c>
      <c r="V44" s="89"/>
    </row>
    <row r="45" spans="16:22" ht="20.399999999999999">
      <c r="P45" s="85" t="str" cm="1">
        <f t="array" ref="P45">IF($A45="","",
   IF($M45="","",
      ROUND(IFERROR($M45/$L45,0),0)
      + IF(
          ROW()=
          LOOKUP(
            2,
            1/(
               ($A$2:$A$228=$A45)*
               (IFERROR($M$2:$M$228/$L$2:$L$228,0)=
                 _xlfn.AGGREGATE(14,6,
                   IFERROR($M$2:$M$228/$L$2:$L$228,0)/($A$2:$A$228=$A45),
                 1)
               )
            ),
            ROW($A$2:$A$228)
          ),
          VALUE(
            SUBSTITUTE(
              SUBSTITUTE(
                SUBSTITUTE(
                  INDEX($J$2:$J$228,MATCH($A45,$A$2:$A$228,0)),
                "٬",""),
              ",",""),
            "٫",".")
          )
          - SUMPRODUCT(
              ROUND(IFERROR($M$2:$M$228/$L$2:$L$228,0),0)*
              --($A$2:$A$228=$A45)
            ),
          0
        )
   )
)</f>
        <v/>
      </c>
      <c r="Q45" s="86" t="str">
        <f t="shared" si="4"/>
        <v/>
      </c>
      <c r="R45" s="87" t="str">
        <f t="shared" si="8"/>
        <v/>
      </c>
      <c r="S45" s="88" t="str">
        <f t="shared" si="6"/>
        <v/>
      </c>
      <c r="T45" s="87" t="str">
        <f t="shared" si="9"/>
        <v/>
      </c>
      <c r="U45" s="87" t="str" cm="1">
        <f t="array" ref="U45">IF($A45="","",
 IF(ROW()&lt;&gt;ROW(INDEX($A$2:$A$228,MATCH($A45,$A$2:$A$228,0))),"",
  IF(
   ROUND(
     VALUE(
       SUBSTITUTE(
         SUBSTITUTE(
           SUBSTITUTE(
             INDEX($J$2:$J$228,MATCH($A45,$A$2:$A$228,0)),
           "٬",""),
         ",",""),
       "٫",".")
     )*10000,0)
   &lt;&gt;
   ROUND(
     SUMPRODUCT(
       ($A$2:$A$228=$A45)*
       ROUND(
         IFERROR(
           VALUE(SUBSTITUTE(SUBSTITUTE(SUBSTITUTE($M$2:$M$228,"٬",""),",",""),"٫","."))/
           VALUE(SUBSTITUTE(SUBSTITUTE(SUBSTITUTE($L$2:$L$228,"٬",""),",",""),"٫",".")),
         0),
       4)
     )*10000,0),
   "اختلاف معادل " &amp;
   TEXT(
     ROUND(
       (
         VALUE(
           SUBSTITUTE(
             SUBSTITUTE(
               SUBSTITUTE(
                 INDEX($J$2:$J$228,MATCH($A45,$A$2:$A$228,0)),
               "٬",""),
             ",",""),
           "٫",".")
         )
         -
         SUMPRODUCT(
           ($A$2:$A$228=$A45)*
           ROUND(
             IFERROR(
               VALUE(SUBSTITUTE(SUBSTITUTE(SUBSTITUTE($M$2:$M$228,"٬",""),",",""),"٫","."))/
               VALUE(SUBSTITUTE(SUBSTITUTE(SUBSTITUTE($L$2:$L$228,"٬",""),",",""),"٫",".")),
             0),
           4)
         )
       )*
       VALUE(
         SUBSTITUTE(
           SUBSTITUTE(
             SUBSTITUTE(
               INDEX($L$2:$L$228,MATCH($A45,$A$2:$A$228,0)),
             "٬",""),
           ",",""),
         "٫",".")
       ),
       0
     ),
     "#,##0"
   ) &amp; " ریال",
   ""
  )
 )
)</f>
        <v/>
      </c>
      <c r="V45" s="89"/>
    </row>
    <row r="46" spans="16:22" ht="20.399999999999999">
      <c r="P46" s="85" t="str" cm="1">
        <f t="array" ref="P46">IF($A46="","",
   IF($M46="","",
      ROUND(IFERROR($M46/$L46,0),0)
      + IF(
          ROW()=
          LOOKUP(
            2,
            1/(
               ($A$2:$A$228=$A46)*
               (IFERROR($M$2:$M$228/$L$2:$L$228,0)=
                 _xlfn.AGGREGATE(14,6,
                   IFERROR($M$2:$M$228/$L$2:$L$228,0)/($A$2:$A$228=$A46),
                 1)
               )
            ),
            ROW($A$2:$A$228)
          ),
          VALUE(
            SUBSTITUTE(
              SUBSTITUTE(
                SUBSTITUTE(
                  INDEX($J$2:$J$228,MATCH($A46,$A$2:$A$228,0)),
                "٬",""),
              ",",""),
            "٫",".")
          )
          - SUMPRODUCT(
              ROUND(IFERROR($M$2:$M$228/$L$2:$L$228,0),0)*
              --($A$2:$A$228=$A46)
            ),
          0
        )
   )
)</f>
        <v/>
      </c>
      <c r="Q46" s="86" t="str">
        <f t="shared" si="4"/>
        <v/>
      </c>
      <c r="R46" s="87" t="str">
        <f t="shared" si="8"/>
        <v/>
      </c>
      <c r="S46" s="88" t="str">
        <f t="shared" si="6"/>
        <v/>
      </c>
      <c r="T46" s="87" t="str">
        <f t="shared" si="9"/>
        <v/>
      </c>
      <c r="U46" s="87" t="str" cm="1">
        <f t="array" ref="U46">IF($A46="","",
 IF(ROW()&lt;&gt;ROW(INDEX($A$2:$A$228,MATCH($A46,$A$2:$A$228,0))),"",
  IF(
   ROUND(
     VALUE(
       SUBSTITUTE(
         SUBSTITUTE(
           SUBSTITUTE(
             INDEX($J$2:$J$228,MATCH($A46,$A$2:$A$228,0)),
           "٬",""),
         ",",""),
       "٫",".")
     )*10000,0)
   &lt;&gt;
   ROUND(
     SUMPRODUCT(
       ($A$2:$A$228=$A46)*
       ROUND(
         IFERROR(
           VALUE(SUBSTITUTE(SUBSTITUTE(SUBSTITUTE($M$2:$M$228,"٬",""),",",""),"٫","."))/
           VALUE(SUBSTITUTE(SUBSTITUTE(SUBSTITUTE($L$2:$L$228,"٬",""),",",""),"٫",".")),
         0),
       4)
     )*10000,0),
   "اختلاف معادل " &amp;
   TEXT(
     ROUND(
       (
         VALUE(
           SUBSTITUTE(
             SUBSTITUTE(
               SUBSTITUTE(
                 INDEX($J$2:$J$228,MATCH($A46,$A$2:$A$228,0)),
               "٬",""),
             ",",""),
           "٫",".")
         )
         -
         SUMPRODUCT(
           ($A$2:$A$228=$A46)*
           ROUND(
             IFERROR(
               VALUE(SUBSTITUTE(SUBSTITUTE(SUBSTITUTE($M$2:$M$228,"٬",""),",",""),"٫","."))/
               VALUE(SUBSTITUTE(SUBSTITUTE(SUBSTITUTE($L$2:$L$228,"٬",""),",",""),"٫",".")),
             0),
           4)
         )
       )*
       VALUE(
         SUBSTITUTE(
           SUBSTITUTE(
             SUBSTITUTE(
               INDEX($L$2:$L$228,MATCH($A46,$A$2:$A$228,0)),
             "٬",""),
           ",",""),
         "٫",".")
       ),
       0
     ),
     "#,##0"
   ) &amp; " ریال",
   ""
  )
 )
)</f>
        <v/>
      </c>
      <c r="V46" s="89"/>
    </row>
    <row r="47" spans="16:22" ht="20.399999999999999">
      <c r="P47" s="85" t="str" cm="1">
        <f t="array" ref="P47">IF($A47="","",
   IF($M47="","",
      ROUND(IFERROR($M47/$L47,0),0)
      + IF(
          ROW()=
          LOOKUP(
            2,
            1/(
               ($A$2:$A$228=$A47)*
               (IFERROR($M$2:$M$228/$L$2:$L$228,0)=
                 _xlfn.AGGREGATE(14,6,
                   IFERROR($M$2:$M$228/$L$2:$L$228,0)/($A$2:$A$228=$A47),
                 1)
               )
            ),
            ROW($A$2:$A$228)
          ),
          VALUE(
            SUBSTITUTE(
              SUBSTITUTE(
                SUBSTITUTE(
                  INDEX($J$2:$J$228,MATCH($A47,$A$2:$A$228,0)),
                "٬",""),
              ",",""),
            "٫",".")
          )
          - SUMPRODUCT(
              ROUND(IFERROR($M$2:$M$228/$L$2:$L$228,0),0)*
              --($A$2:$A$228=$A47)
            ),
          0
        )
   )
)</f>
        <v/>
      </c>
      <c r="Q47" s="86" t="str">
        <f t="shared" si="4"/>
        <v/>
      </c>
      <c r="R47" s="87" t="str">
        <f t="shared" si="8"/>
        <v/>
      </c>
      <c r="S47" s="88" t="str">
        <f t="shared" si="6"/>
        <v/>
      </c>
      <c r="T47" s="87" t="str">
        <f t="shared" si="9"/>
        <v/>
      </c>
      <c r="U47" s="87" t="str" cm="1">
        <f t="array" ref="U47">IF($A47="","",
 IF(ROW()&lt;&gt;ROW(INDEX($A$2:$A$228,MATCH($A47,$A$2:$A$228,0))),"",
  IF(
   ROUND(
     VALUE(
       SUBSTITUTE(
         SUBSTITUTE(
           SUBSTITUTE(
             INDEX($J$2:$J$228,MATCH($A47,$A$2:$A$228,0)),
           "٬",""),
         ",",""),
       "٫",".")
     )*10000,0)
   &lt;&gt;
   ROUND(
     SUMPRODUCT(
       ($A$2:$A$228=$A47)*
       ROUND(
         IFERROR(
           VALUE(SUBSTITUTE(SUBSTITUTE(SUBSTITUTE($M$2:$M$228,"٬",""),",",""),"٫","."))/
           VALUE(SUBSTITUTE(SUBSTITUTE(SUBSTITUTE($L$2:$L$228,"٬",""),",",""),"٫",".")),
         0),
       4)
     )*10000,0),
   "اختلاف معادل " &amp;
   TEXT(
     ROUND(
       (
         VALUE(
           SUBSTITUTE(
             SUBSTITUTE(
               SUBSTITUTE(
                 INDEX($J$2:$J$228,MATCH($A47,$A$2:$A$228,0)),
               "٬",""),
             ",",""),
           "٫",".")
         )
         -
         SUMPRODUCT(
           ($A$2:$A$228=$A47)*
           ROUND(
             IFERROR(
               VALUE(SUBSTITUTE(SUBSTITUTE(SUBSTITUTE($M$2:$M$228,"٬",""),",",""),"٫","."))/
               VALUE(SUBSTITUTE(SUBSTITUTE(SUBSTITUTE($L$2:$L$228,"٬",""),",",""),"٫",".")),
             0),
           4)
         )
       )*
       VALUE(
         SUBSTITUTE(
           SUBSTITUTE(
             SUBSTITUTE(
               INDEX($L$2:$L$228,MATCH($A47,$A$2:$A$228,0)),
             "٬",""),
           ",",""),
         "٫",".")
       ),
       0
     ),
     "#,##0"
   ) &amp; " ریال",
   ""
  )
 )
)</f>
        <v/>
      </c>
      <c r="V47" s="89"/>
    </row>
    <row r="48" spans="16:22" ht="20.399999999999999">
      <c r="P48" s="85" t="str" cm="1">
        <f t="array" ref="P48">IF($A48="","",
   IF($M48="","",
      ROUND(IFERROR($M48/$L48,0),0)
      + IF(
          ROW()=
          LOOKUP(
            2,
            1/(
               ($A$2:$A$228=$A48)*
               (IFERROR($M$2:$M$228/$L$2:$L$228,0)=
                 _xlfn.AGGREGATE(14,6,
                   IFERROR($M$2:$M$228/$L$2:$L$228,0)/($A$2:$A$228=$A48),
                 1)
               )
            ),
            ROW($A$2:$A$228)
          ),
          VALUE(
            SUBSTITUTE(
              SUBSTITUTE(
                SUBSTITUTE(
                  INDEX($J$2:$J$228,MATCH($A48,$A$2:$A$228,0)),
                "٬",""),
              ",",""),
            "٫",".")
          )
          - SUMPRODUCT(
              ROUND(IFERROR($M$2:$M$228/$L$2:$L$228,0),0)*
              --($A$2:$A$228=$A48)
            ),
          0
        )
   )
)</f>
        <v/>
      </c>
      <c r="Q48" s="86" t="str">
        <f t="shared" si="4"/>
        <v/>
      </c>
      <c r="R48" s="87" t="str">
        <f t="shared" si="8"/>
        <v/>
      </c>
      <c r="S48" s="88" t="str">
        <f t="shared" si="6"/>
        <v/>
      </c>
      <c r="T48" s="87" t="str">
        <f t="shared" si="9"/>
        <v/>
      </c>
      <c r="U48" s="87" t="str" cm="1">
        <f t="array" ref="U48">IF($A48="","",
 IF(ROW()&lt;&gt;ROW(INDEX($A$2:$A$228,MATCH($A48,$A$2:$A$228,0))),"",
  IF(
   ROUND(
     VALUE(
       SUBSTITUTE(
         SUBSTITUTE(
           SUBSTITUTE(
             INDEX($J$2:$J$228,MATCH($A48,$A$2:$A$228,0)),
           "٬",""),
         ",",""),
       "٫",".")
     )*10000,0)
   &lt;&gt;
   ROUND(
     SUMPRODUCT(
       ($A$2:$A$228=$A48)*
       ROUND(
         IFERROR(
           VALUE(SUBSTITUTE(SUBSTITUTE(SUBSTITUTE($M$2:$M$228,"٬",""),",",""),"٫","."))/
           VALUE(SUBSTITUTE(SUBSTITUTE(SUBSTITUTE($L$2:$L$228,"٬",""),",",""),"٫",".")),
         0),
       4)
     )*10000,0),
   "اختلاف معادل " &amp;
   TEXT(
     ROUND(
       (
         VALUE(
           SUBSTITUTE(
             SUBSTITUTE(
               SUBSTITUTE(
                 INDEX($J$2:$J$228,MATCH($A48,$A$2:$A$228,0)),
               "٬",""),
             ",",""),
           "٫",".")
         )
         -
         SUMPRODUCT(
           ($A$2:$A$228=$A48)*
           ROUND(
             IFERROR(
               VALUE(SUBSTITUTE(SUBSTITUTE(SUBSTITUTE($M$2:$M$228,"٬",""),",",""),"٫","."))/
               VALUE(SUBSTITUTE(SUBSTITUTE(SUBSTITUTE($L$2:$L$228,"٬",""),",",""),"٫",".")),
             0),
           4)
         )
       )*
       VALUE(
         SUBSTITUTE(
           SUBSTITUTE(
             SUBSTITUTE(
               INDEX($L$2:$L$228,MATCH($A48,$A$2:$A$228,0)),
             "٬",""),
           ",",""),
         "٫",".")
       ),
       0
     ),
     "#,##0"
   ) &amp; " ریال",
   ""
  )
 )
)</f>
        <v/>
      </c>
      <c r="V48" s="89"/>
    </row>
    <row r="49" spans="16:22" ht="20.399999999999999">
      <c r="P49" s="85" t="str" cm="1">
        <f t="array" ref="P49">IF($A49="","",
   IF($M49="","",
      ROUND(IFERROR($M49/$L49,0),0)
      + IF(
          ROW()=
          LOOKUP(
            2,
            1/(
               ($A$2:$A$228=$A49)*
               (IFERROR($M$2:$M$228/$L$2:$L$228,0)=
                 _xlfn.AGGREGATE(14,6,
                   IFERROR($M$2:$M$228/$L$2:$L$228,0)/($A$2:$A$228=$A49),
                 1)
               )
            ),
            ROW($A$2:$A$228)
          ),
          VALUE(
            SUBSTITUTE(
              SUBSTITUTE(
                SUBSTITUTE(
                  INDEX($J$2:$J$228,MATCH($A49,$A$2:$A$228,0)),
                "٬",""),
              ",",""),
            "٫",".")
          )
          - SUMPRODUCT(
              ROUND(IFERROR($M$2:$M$228/$L$2:$L$228,0),0)*
              --($A$2:$A$228=$A49)
            ),
          0
        )
   )
)</f>
        <v/>
      </c>
      <c r="Q49" s="86" t="str">
        <f t="shared" si="4"/>
        <v/>
      </c>
      <c r="R49" s="87" t="str">
        <f t="shared" si="8"/>
        <v/>
      </c>
      <c r="S49" s="88" t="str">
        <f t="shared" si="6"/>
        <v/>
      </c>
      <c r="T49" s="87" t="str">
        <f t="shared" si="9"/>
        <v/>
      </c>
      <c r="U49" s="87" t="str" cm="1">
        <f t="array" ref="U49">IF($A49="","",
 IF(ROW()&lt;&gt;ROW(INDEX($A$2:$A$228,MATCH($A49,$A$2:$A$228,0))),"",
  IF(
   ROUND(
     VALUE(
       SUBSTITUTE(
         SUBSTITUTE(
           SUBSTITUTE(
             INDEX($J$2:$J$228,MATCH($A49,$A$2:$A$228,0)),
           "٬",""),
         ",",""),
       "٫",".")
     )*10000,0)
   &lt;&gt;
   ROUND(
     SUMPRODUCT(
       ($A$2:$A$228=$A49)*
       ROUND(
         IFERROR(
           VALUE(SUBSTITUTE(SUBSTITUTE(SUBSTITUTE($M$2:$M$228,"٬",""),",",""),"٫","."))/
           VALUE(SUBSTITUTE(SUBSTITUTE(SUBSTITUTE($L$2:$L$228,"٬",""),",",""),"٫",".")),
         0),
       4)
     )*10000,0),
   "اختلاف معادل " &amp;
   TEXT(
     ROUND(
       (
         VALUE(
           SUBSTITUTE(
             SUBSTITUTE(
               SUBSTITUTE(
                 INDEX($J$2:$J$228,MATCH($A49,$A$2:$A$228,0)),
               "٬",""),
             ",",""),
           "٫",".")
         )
         -
         SUMPRODUCT(
           ($A$2:$A$228=$A49)*
           ROUND(
             IFERROR(
               VALUE(SUBSTITUTE(SUBSTITUTE(SUBSTITUTE($M$2:$M$228,"٬",""),",",""),"٫","."))/
               VALUE(SUBSTITUTE(SUBSTITUTE(SUBSTITUTE($L$2:$L$228,"٬",""),",",""),"٫",".")),
             0),
           4)
         )
       )*
       VALUE(
         SUBSTITUTE(
           SUBSTITUTE(
             SUBSTITUTE(
               INDEX($L$2:$L$228,MATCH($A49,$A$2:$A$228,0)),
             "٬",""),
           ",",""),
         "٫",".")
       ),
       0
     ),
     "#,##0"
   ) &amp; " ریال",
   ""
  )
 )
)</f>
        <v/>
      </c>
      <c r="V49" s="89"/>
    </row>
    <row r="50" spans="16:22" ht="20.399999999999999">
      <c r="P50" s="85" t="str" cm="1">
        <f t="array" ref="P50">IF($A50="","",
   IF($M50="","",
      ROUND(IFERROR($M50/$L50,0),0)
      + IF(
          ROW()=
          LOOKUP(
            2,
            1/(
               ($A$2:$A$228=$A50)*
               (IFERROR($M$2:$M$228/$L$2:$L$228,0)=
                 _xlfn.AGGREGATE(14,6,
                   IFERROR($M$2:$M$228/$L$2:$L$228,0)/($A$2:$A$228=$A50),
                 1)
               )
            ),
            ROW($A$2:$A$228)
          ),
          VALUE(
            SUBSTITUTE(
              SUBSTITUTE(
                SUBSTITUTE(
                  INDEX($J$2:$J$228,MATCH($A50,$A$2:$A$228,0)),
                "٬",""),
              ",",""),
            "٫",".")
          )
          - SUMPRODUCT(
              ROUND(IFERROR($M$2:$M$228/$L$2:$L$228,0),0)*
              --($A$2:$A$228=$A50)
            ),
          0
        )
   )
)</f>
        <v/>
      </c>
      <c r="Q50" s="86" t="str">
        <f t="shared" si="4"/>
        <v/>
      </c>
      <c r="R50" s="87" t="str">
        <f t="shared" si="8"/>
        <v/>
      </c>
      <c r="S50" s="88" t="str">
        <f t="shared" si="6"/>
        <v/>
      </c>
      <c r="T50" s="87" t="str">
        <f t="shared" si="9"/>
        <v/>
      </c>
      <c r="U50" s="87" t="str" cm="1">
        <f t="array" ref="U50">IF($A50="","",
 IF(ROW()&lt;&gt;ROW(INDEX($A$2:$A$228,MATCH($A50,$A$2:$A$228,0))),"",
  IF(
   ROUND(
     VALUE(
       SUBSTITUTE(
         SUBSTITUTE(
           SUBSTITUTE(
             INDEX($J$2:$J$228,MATCH($A50,$A$2:$A$228,0)),
           "٬",""),
         ",",""),
       "٫",".")
     )*10000,0)
   &lt;&gt;
   ROUND(
     SUMPRODUCT(
       ($A$2:$A$228=$A50)*
       ROUND(
         IFERROR(
           VALUE(SUBSTITUTE(SUBSTITUTE(SUBSTITUTE($M$2:$M$228,"٬",""),",",""),"٫","."))/
           VALUE(SUBSTITUTE(SUBSTITUTE(SUBSTITUTE($L$2:$L$228,"٬",""),",",""),"٫",".")),
         0),
       4)
     )*10000,0),
   "اختلاف معادل " &amp;
   TEXT(
     ROUND(
       (
         VALUE(
           SUBSTITUTE(
             SUBSTITUTE(
               SUBSTITUTE(
                 INDEX($J$2:$J$228,MATCH($A50,$A$2:$A$228,0)),
               "٬",""),
             ",",""),
           "٫",".")
         )
         -
         SUMPRODUCT(
           ($A$2:$A$228=$A50)*
           ROUND(
             IFERROR(
               VALUE(SUBSTITUTE(SUBSTITUTE(SUBSTITUTE($M$2:$M$228,"٬",""),",",""),"٫","."))/
               VALUE(SUBSTITUTE(SUBSTITUTE(SUBSTITUTE($L$2:$L$228,"٬",""),",",""),"٫",".")),
             0),
           4)
         )
       )*
       VALUE(
         SUBSTITUTE(
           SUBSTITUTE(
             SUBSTITUTE(
               INDEX($L$2:$L$228,MATCH($A50,$A$2:$A$228,0)),
             "٬",""),
           ",",""),
         "٫",".")
       ),
       0
     ),
     "#,##0"
   ) &amp; " ریال",
   ""
  )
 )
)</f>
        <v/>
      </c>
      <c r="V50" s="89"/>
    </row>
    <row r="51" spans="16:22" ht="20.399999999999999">
      <c r="P51" s="85" t="str" cm="1">
        <f t="array" ref="P51">IF($A51="","",
   IF($M51="","",
      ROUND(IFERROR($M51/$L51,0),0)
      + IF(
          ROW()=
          LOOKUP(
            2,
            1/(
               ($A$2:$A$228=$A51)*
               (IFERROR($M$2:$M$228/$L$2:$L$228,0)=
                 _xlfn.AGGREGATE(14,6,
                   IFERROR($M$2:$M$228/$L$2:$L$228,0)/($A$2:$A$228=$A51),
                 1)
               )
            ),
            ROW($A$2:$A$228)
          ),
          VALUE(
            SUBSTITUTE(
              SUBSTITUTE(
                SUBSTITUTE(
                  INDEX($J$2:$J$228,MATCH($A51,$A$2:$A$228,0)),
                "٬",""),
              ",",""),
            "٫",".")
          )
          - SUMPRODUCT(
              ROUND(IFERROR($M$2:$M$228/$L$2:$L$228,0),0)*
              --($A$2:$A$228=$A51)
            ),
          0
        )
   )
)</f>
        <v/>
      </c>
      <c r="Q51" s="86" t="str">
        <f t="shared" si="4"/>
        <v/>
      </c>
      <c r="R51" s="87" t="str">
        <f t="shared" si="8"/>
        <v/>
      </c>
      <c r="S51" s="88" t="str">
        <f t="shared" si="6"/>
        <v/>
      </c>
      <c r="T51" s="87" t="str">
        <f t="shared" si="9"/>
        <v/>
      </c>
      <c r="U51" s="87" t="str" cm="1">
        <f t="array" ref="U51">IF($A51="","",
 IF(ROW()&lt;&gt;ROW(INDEX($A$2:$A$228,MATCH($A51,$A$2:$A$228,0))),"",
  IF(
   ROUND(
     VALUE(
       SUBSTITUTE(
         SUBSTITUTE(
           SUBSTITUTE(
             INDEX($J$2:$J$228,MATCH($A51,$A$2:$A$228,0)),
           "٬",""),
         ",",""),
       "٫",".")
     )*10000,0)
   &lt;&gt;
   ROUND(
     SUMPRODUCT(
       ($A$2:$A$228=$A51)*
       ROUND(
         IFERROR(
           VALUE(SUBSTITUTE(SUBSTITUTE(SUBSTITUTE($M$2:$M$228,"٬",""),",",""),"٫","."))/
           VALUE(SUBSTITUTE(SUBSTITUTE(SUBSTITUTE($L$2:$L$228,"٬",""),",",""),"٫",".")),
         0),
       4)
     )*10000,0),
   "اختلاف معادل " &amp;
   TEXT(
     ROUND(
       (
         VALUE(
           SUBSTITUTE(
             SUBSTITUTE(
               SUBSTITUTE(
                 INDEX($J$2:$J$228,MATCH($A51,$A$2:$A$228,0)),
               "٬",""),
             ",",""),
           "٫",".")
         )
         -
         SUMPRODUCT(
           ($A$2:$A$228=$A51)*
           ROUND(
             IFERROR(
               VALUE(SUBSTITUTE(SUBSTITUTE(SUBSTITUTE($M$2:$M$228,"٬",""),",",""),"٫","."))/
               VALUE(SUBSTITUTE(SUBSTITUTE(SUBSTITUTE($L$2:$L$228,"٬",""),",",""),"٫",".")),
             0),
           4)
         )
       )*
       VALUE(
         SUBSTITUTE(
           SUBSTITUTE(
             SUBSTITUTE(
               INDEX($L$2:$L$228,MATCH($A51,$A$2:$A$228,0)),
             "٬",""),
           ",",""),
         "٫",".")
       ),
       0
     ),
     "#,##0"
   ) &amp; " ریال",
   ""
  )
 )
)</f>
        <v/>
      </c>
      <c r="V51" s="89"/>
    </row>
    <row r="52" spans="16:22" ht="20.399999999999999">
      <c r="P52" s="85" t="str" cm="1">
        <f t="array" ref="P52">IF($A52="","",
   IF($M52="","",
      ROUND(IFERROR($M52/$L52,0),0)
      + IF(
          ROW()=
          LOOKUP(
            2,
            1/(
               ($A$2:$A$228=$A52)*
               (IFERROR($M$2:$M$228/$L$2:$L$228,0)=
                 _xlfn.AGGREGATE(14,6,
                   IFERROR($M$2:$M$228/$L$2:$L$228,0)/($A$2:$A$228=$A52),
                 1)
               )
            ),
            ROW($A$2:$A$228)
          ),
          VALUE(
            SUBSTITUTE(
              SUBSTITUTE(
                SUBSTITUTE(
                  INDEX($J$2:$J$228,MATCH($A52,$A$2:$A$228,0)),
                "٬",""),
              ",",""),
            "٫",".")
          )
          - SUMPRODUCT(
              ROUND(IFERROR($M$2:$M$228/$L$2:$L$228,0),0)*
              --($A$2:$A$228=$A52)
            ),
          0
        )
   )
)</f>
        <v/>
      </c>
      <c r="Q52" s="86" t="str">
        <f t="shared" si="4"/>
        <v/>
      </c>
      <c r="R52" s="87" t="str">
        <f t="shared" si="8"/>
        <v/>
      </c>
      <c r="S52" s="88" t="str">
        <f t="shared" si="6"/>
        <v/>
      </c>
      <c r="T52" s="87" t="str">
        <f t="shared" si="9"/>
        <v/>
      </c>
      <c r="U52" s="87" t="str" cm="1">
        <f t="array" ref="U52">IF($A52="","",
 IF(ROW()&lt;&gt;ROW(INDEX($A$2:$A$228,MATCH($A52,$A$2:$A$228,0))),"",
  IF(
   ROUND(
     VALUE(
       SUBSTITUTE(
         SUBSTITUTE(
           SUBSTITUTE(
             INDEX($J$2:$J$228,MATCH($A52,$A$2:$A$228,0)),
           "٬",""),
         ",",""),
       "٫",".")
     )*10000,0)
   &lt;&gt;
   ROUND(
     SUMPRODUCT(
       ($A$2:$A$228=$A52)*
       ROUND(
         IFERROR(
           VALUE(SUBSTITUTE(SUBSTITUTE(SUBSTITUTE($M$2:$M$228,"٬",""),",",""),"٫","."))/
           VALUE(SUBSTITUTE(SUBSTITUTE(SUBSTITUTE($L$2:$L$228,"٬",""),",",""),"٫",".")),
         0),
       4)
     )*10000,0),
   "اختلاف معادل " &amp;
   TEXT(
     ROUND(
       (
         VALUE(
           SUBSTITUTE(
             SUBSTITUTE(
               SUBSTITUTE(
                 INDEX($J$2:$J$228,MATCH($A52,$A$2:$A$228,0)),
               "٬",""),
             ",",""),
           "٫",".")
         )
         -
         SUMPRODUCT(
           ($A$2:$A$228=$A52)*
           ROUND(
             IFERROR(
               VALUE(SUBSTITUTE(SUBSTITUTE(SUBSTITUTE($M$2:$M$228,"٬",""),",",""),"٫","."))/
               VALUE(SUBSTITUTE(SUBSTITUTE(SUBSTITUTE($L$2:$L$228,"٬",""),",",""),"٫",".")),
             0),
           4)
         )
       )*
       VALUE(
         SUBSTITUTE(
           SUBSTITUTE(
             SUBSTITUTE(
               INDEX($L$2:$L$228,MATCH($A52,$A$2:$A$228,0)),
             "٬",""),
           ",",""),
         "٫",".")
       ),
       0
     ),
     "#,##0"
   ) &amp; " ریال",
   ""
  )
 )
)</f>
        <v/>
      </c>
      <c r="V52" s="89"/>
    </row>
    <row r="53" spans="16:22" ht="20.399999999999999">
      <c r="P53" s="85" t="str" cm="1">
        <f t="array" ref="P53">IF($A53="","",
   IF($M53="","",
      ROUND(IFERROR($M53/$L53,0),0)
      + IF(
          ROW()=
          LOOKUP(
            2,
            1/(
               ($A$2:$A$228=$A53)*
               (IFERROR($M$2:$M$228/$L$2:$L$228,0)=
                 _xlfn.AGGREGATE(14,6,
                   IFERROR($M$2:$M$228/$L$2:$L$228,0)/($A$2:$A$228=$A53),
                 1)
               )
            ),
            ROW($A$2:$A$228)
          ),
          VALUE(
            SUBSTITUTE(
              SUBSTITUTE(
                SUBSTITUTE(
                  INDEX($J$2:$J$228,MATCH($A53,$A$2:$A$228,0)),
                "٬",""),
              ",",""),
            "٫",".")
          )
          - SUMPRODUCT(
              ROUND(IFERROR($M$2:$M$228/$L$2:$L$228,0),0)*
              --($A$2:$A$228=$A53)
            ),
          0
        )
   )
)</f>
        <v/>
      </c>
      <c r="Q53" s="86" t="str">
        <f t="shared" si="4"/>
        <v/>
      </c>
      <c r="R53" s="87" t="str">
        <f t="shared" si="8"/>
        <v/>
      </c>
      <c r="S53" s="88" t="str">
        <f t="shared" si="6"/>
        <v/>
      </c>
      <c r="T53" s="87" t="str">
        <f t="shared" si="9"/>
        <v/>
      </c>
      <c r="U53" s="87" t="str" cm="1">
        <f t="array" ref="U53">IF($A53="","",
 IF(ROW()&lt;&gt;ROW(INDEX($A$2:$A$228,MATCH($A53,$A$2:$A$228,0))),"",
  IF(
   ROUND(
     VALUE(
       SUBSTITUTE(
         SUBSTITUTE(
           SUBSTITUTE(
             INDEX($J$2:$J$228,MATCH($A53,$A$2:$A$228,0)),
           "٬",""),
         ",",""),
       "٫",".")
     )*10000,0)
   &lt;&gt;
   ROUND(
     SUMPRODUCT(
       ($A$2:$A$228=$A53)*
       ROUND(
         IFERROR(
           VALUE(SUBSTITUTE(SUBSTITUTE(SUBSTITUTE($M$2:$M$228,"٬",""),",",""),"٫","."))/
           VALUE(SUBSTITUTE(SUBSTITUTE(SUBSTITUTE($L$2:$L$228,"٬",""),",",""),"٫",".")),
         0),
       4)
     )*10000,0),
   "اختلاف معادل " &amp;
   TEXT(
     ROUND(
       (
         VALUE(
           SUBSTITUTE(
             SUBSTITUTE(
               SUBSTITUTE(
                 INDEX($J$2:$J$228,MATCH($A53,$A$2:$A$228,0)),
               "٬",""),
             ",",""),
           "٫",".")
         )
         -
         SUMPRODUCT(
           ($A$2:$A$228=$A53)*
           ROUND(
             IFERROR(
               VALUE(SUBSTITUTE(SUBSTITUTE(SUBSTITUTE($M$2:$M$228,"٬",""),",",""),"٫","."))/
               VALUE(SUBSTITUTE(SUBSTITUTE(SUBSTITUTE($L$2:$L$228,"٬",""),",",""),"٫",".")),
             0),
           4)
         )
       )*
       VALUE(
         SUBSTITUTE(
           SUBSTITUTE(
             SUBSTITUTE(
               INDEX($L$2:$L$228,MATCH($A53,$A$2:$A$228,0)),
             "٬",""),
           ",",""),
         "٫",".")
       ),
       0
     ),
     "#,##0"
   ) &amp; " ریال",
   ""
  )
 )
)</f>
        <v/>
      </c>
      <c r="V53" s="89"/>
    </row>
    <row r="54" spans="16:22" ht="20.399999999999999">
      <c r="P54" s="85" t="str" cm="1">
        <f t="array" ref="P54">IF($A54="","",
   IF($M54="","",
      ROUND(IFERROR($M54/$L54,0),0)
      + IF(
          ROW()=
          LOOKUP(
            2,
            1/(
               ($A$2:$A$228=$A54)*
               (IFERROR($M$2:$M$228/$L$2:$L$228,0)=
                 _xlfn.AGGREGATE(14,6,
                   IFERROR($M$2:$M$228/$L$2:$L$228,0)/($A$2:$A$228=$A54),
                 1)
               )
            ),
            ROW($A$2:$A$228)
          ),
          VALUE(
            SUBSTITUTE(
              SUBSTITUTE(
                SUBSTITUTE(
                  INDEX($J$2:$J$228,MATCH($A54,$A$2:$A$228,0)),
                "٬",""),
              ",",""),
            "٫",".")
          )
          - SUMPRODUCT(
              ROUND(IFERROR($M$2:$M$228/$L$2:$L$228,0),0)*
              --($A$2:$A$228=$A54)
            ),
          0
        )
   )
)</f>
        <v/>
      </c>
      <c r="Q54" s="86" t="str">
        <f t="shared" si="4"/>
        <v/>
      </c>
      <c r="R54" s="87" t="str">
        <f t="shared" si="8"/>
        <v/>
      </c>
      <c r="S54" s="88" t="str">
        <f t="shared" si="6"/>
        <v/>
      </c>
      <c r="T54" s="87" t="str">
        <f t="shared" si="9"/>
        <v/>
      </c>
      <c r="U54" s="87" t="str" cm="1">
        <f t="array" ref="U54">IF($A54="","",
 IF(ROW()&lt;&gt;ROW(INDEX($A$2:$A$228,MATCH($A54,$A$2:$A$228,0))),"",
  IF(
   ROUND(
     VALUE(
       SUBSTITUTE(
         SUBSTITUTE(
           SUBSTITUTE(
             INDEX($J$2:$J$228,MATCH($A54,$A$2:$A$228,0)),
           "٬",""),
         ",",""),
       "٫",".")
     )*10000,0)
   &lt;&gt;
   ROUND(
     SUMPRODUCT(
       ($A$2:$A$228=$A54)*
       ROUND(
         IFERROR(
           VALUE(SUBSTITUTE(SUBSTITUTE(SUBSTITUTE($M$2:$M$228,"٬",""),",",""),"٫","."))/
           VALUE(SUBSTITUTE(SUBSTITUTE(SUBSTITUTE($L$2:$L$228,"٬",""),",",""),"٫",".")),
         0),
       4)
     )*10000,0),
   "اختلاف معادل " &amp;
   TEXT(
     ROUND(
       (
         VALUE(
           SUBSTITUTE(
             SUBSTITUTE(
               SUBSTITUTE(
                 INDEX($J$2:$J$228,MATCH($A54,$A$2:$A$228,0)),
               "٬",""),
             ",",""),
           "٫",".")
         )
         -
         SUMPRODUCT(
           ($A$2:$A$228=$A54)*
           ROUND(
             IFERROR(
               VALUE(SUBSTITUTE(SUBSTITUTE(SUBSTITUTE($M$2:$M$228,"٬",""),",",""),"٫","."))/
               VALUE(SUBSTITUTE(SUBSTITUTE(SUBSTITUTE($L$2:$L$228,"٬",""),",",""),"٫",".")),
             0),
           4)
         )
       )*
       VALUE(
         SUBSTITUTE(
           SUBSTITUTE(
             SUBSTITUTE(
               INDEX($L$2:$L$228,MATCH($A54,$A$2:$A$228,0)),
             "٬",""),
           ",",""),
         "٫",".")
       ),
       0
     ),
     "#,##0"
   ) &amp; " ریال",
   ""
  )
 )
)</f>
        <v/>
      </c>
      <c r="V54" s="89"/>
    </row>
    <row r="55" spans="16:22" ht="20.399999999999999">
      <c r="P55" s="85" t="str" cm="1">
        <f t="array" ref="P55">IF($A55="","",
   IF($M55="","",
      ROUND(IFERROR($M55/$L55,0),0)
      + IF(
          ROW()=
          LOOKUP(
            2,
            1/(
               ($A$2:$A$228=$A55)*
               (IFERROR($M$2:$M$228/$L$2:$L$228,0)=
                 _xlfn.AGGREGATE(14,6,
                   IFERROR($M$2:$M$228/$L$2:$L$228,0)/($A$2:$A$228=$A55),
                 1)
               )
            ),
            ROW($A$2:$A$228)
          ),
          VALUE(
            SUBSTITUTE(
              SUBSTITUTE(
                SUBSTITUTE(
                  INDEX($J$2:$J$228,MATCH($A55,$A$2:$A$228,0)),
                "٬",""),
              ",",""),
            "٫",".")
          )
          - SUMPRODUCT(
              ROUND(IFERROR($M$2:$M$228/$L$2:$L$228,0),0)*
              --($A$2:$A$228=$A55)
            ),
          0
        )
   )
)</f>
        <v/>
      </c>
      <c r="Q55" s="86" t="str">
        <f t="shared" si="4"/>
        <v/>
      </c>
      <c r="R55" s="87" t="str">
        <f t="shared" si="8"/>
        <v/>
      </c>
      <c r="S55" s="88" t="str">
        <f t="shared" si="6"/>
        <v/>
      </c>
      <c r="T55" s="87" t="str">
        <f t="shared" si="9"/>
        <v/>
      </c>
      <c r="U55" s="87" t="str" cm="1">
        <f t="array" ref="U55">IF($A55="","",
 IF(ROW()&lt;&gt;ROW(INDEX($A$2:$A$228,MATCH($A55,$A$2:$A$228,0))),"",
  IF(
   ROUND(
     VALUE(
       SUBSTITUTE(
         SUBSTITUTE(
           SUBSTITUTE(
             INDEX($J$2:$J$228,MATCH($A55,$A$2:$A$228,0)),
           "٬",""),
         ",",""),
       "٫",".")
     )*10000,0)
   &lt;&gt;
   ROUND(
     SUMPRODUCT(
       ($A$2:$A$228=$A55)*
       ROUND(
         IFERROR(
           VALUE(SUBSTITUTE(SUBSTITUTE(SUBSTITUTE($M$2:$M$228,"٬",""),",",""),"٫","."))/
           VALUE(SUBSTITUTE(SUBSTITUTE(SUBSTITUTE($L$2:$L$228,"٬",""),",",""),"٫",".")),
         0),
       4)
     )*10000,0),
   "اختلاف معادل " &amp;
   TEXT(
     ROUND(
       (
         VALUE(
           SUBSTITUTE(
             SUBSTITUTE(
               SUBSTITUTE(
                 INDEX($J$2:$J$228,MATCH($A55,$A$2:$A$228,0)),
               "٬",""),
             ",",""),
           "٫",".")
         )
         -
         SUMPRODUCT(
           ($A$2:$A$228=$A55)*
           ROUND(
             IFERROR(
               VALUE(SUBSTITUTE(SUBSTITUTE(SUBSTITUTE($M$2:$M$228,"٬",""),",",""),"٫","."))/
               VALUE(SUBSTITUTE(SUBSTITUTE(SUBSTITUTE($L$2:$L$228,"٬",""),",",""),"٫",".")),
             0),
           4)
         )
       )*
       VALUE(
         SUBSTITUTE(
           SUBSTITUTE(
             SUBSTITUTE(
               INDEX($L$2:$L$228,MATCH($A55,$A$2:$A$228,0)),
             "٬",""),
           ",",""),
         "٫",".")
       ),
       0
     ),
     "#,##0"
   ) &amp; " ریال",
   ""
  )
 )
)</f>
        <v/>
      </c>
      <c r="V55" s="89"/>
    </row>
    <row r="56" spans="16:22" ht="20.399999999999999">
      <c r="P56" s="85" t="str" cm="1">
        <f t="array" ref="P56">IF($A56="","",
   IF($M56="","",
      ROUND(IFERROR($M56/$L56,0),0)
      + IF(
          ROW()=
          LOOKUP(
            2,
            1/(
               ($A$2:$A$228=$A56)*
               (IFERROR($M$2:$M$228/$L$2:$L$228,0)=
                 _xlfn.AGGREGATE(14,6,
                   IFERROR($M$2:$M$228/$L$2:$L$228,0)/($A$2:$A$228=$A56),
                 1)
               )
            ),
            ROW($A$2:$A$228)
          ),
          VALUE(
            SUBSTITUTE(
              SUBSTITUTE(
                SUBSTITUTE(
                  INDEX($J$2:$J$228,MATCH($A56,$A$2:$A$228,0)),
                "٬",""),
              ",",""),
            "٫",".")
          )
          - SUMPRODUCT(
              ROUND(IFERROR($M$2:$M$228/$L$2:$L$228,0),0)*
              --($A$2:$A$228=$A56)
            ),
          0
        )
   )
)</f>
        <v/>
      </c>
      <c r="Q56" s="86" t="str">
        <f t="shared" si="4"/>
        <v/>
      </c>
      <c r="R56" s="87" t="str">
        <f t="shared" si="8"/>
        <v/>
      </c>
      <c r="S56" s="88" t="str">
        <f t="shared" si="6"/>
        <v/>
      </c>
      <c r="T56" s="87" t="str">
        <f t="shared" si="9"/>
        <v/>
      </c>
      <c r="U56" s="87" t="str" cm="1">
        <f t="array" ref="U56">IF($A56="","",
 IF(ROW()&lt;&gt;ROW(INDEX($A$2:$A$228,MATCH($A56,$A$2:$A$228,0))),"",
  IF(
   ROUND(
     VALUE(
       SUBSTITUTE(
         SUBSTITUTE(
           SUBSTITUTE(
             INDEX($J$2:$J$228,MATCH($A56,$A$2:$A$228,0)),
           "٬",""),
         ",",""),
       "٫",".")
     )*10000,0)
   &lt;&gt;
   ROUND(
     SUMPRODUCT(
       ($A$2:$A$228=$A56)*
       ROUND(
         IFERROR(
           VALUE(SUBSTITUTE(SUBSTITUTE(SUBSTITUTE($M$2:$M$228,"٬",""),",",""),"٫","."))/
           VALUE(SUBSTITUTE(SUBSTITUTE(SUBSTITUTE($L$2:$L$228,"٬",""),",",""),"٫",".")),
         0),
       4)
     )*10000,0),
   "اختلاف معادل " &amp;
   TEXT(
     ROUND(
       (
         VALUE(
           SUBSTITUTE(
             SUBSTITUTE(
               SUBSTITUTE(
                 INDEX($J$2:$J$228,MATCH($A56,$A$2:$A$228,0)),
               "٬",""),
             ",",""),
           "٫",".")
         )
         -
         SUMPRODUCT(
           ($A$2:$A$228=$A56)*
           ROUND(
             IFERROR(
               VALUE(SUBSTITUTE(SUBSTITUTE(SUBSTITUTE($M$2:$M$228,"٬",""),",",""),"٫","."))/
               VALUE(SUBSTITUTE(SUBSTITUTE(SUBSTITUTE($L$2:$L$228,"٬",""),",",""),"٫",".")),
             0),
           4)
         )
       )*
       VALUE(
         SUBSTITUTE(
           SUBSTITUTE(
             SUBSTITUTE(
               INDEX($L$2:$L$228,MATCH($A56,$A$2:$A$228,0)),
             "٬",""),
           ",",""),
         "٫",".")
       ),
       0
     ),
     "#,##0"
   ) &amp; " ریال",
   ""
  )
 )
)</f>
        <v/>
      </c>
      <c r="V56" s="89"/>
    </row>
    <row r="57" spans="16:22" ht="20.399999999999999">
      <c r="P57" s="85" t="str" cm="1">
        <f t="array" ref="P57">IF($A57="","",
   IF($M57="","",
      ROUND(IFERROR($M57/$L57,0),0)
      + IF(
          ROW()=
          LOOKUP(
            2,
            1/(
               ($A$2:$A$228=$A57)*
               (IFERROR($M$2:$M$228/$L$2:$L$228,0)=
                 _xlfn.AGGREGATE(14,6,
                   IFERROR($M$2:$M$228/$L$2:$L$228,0)/($A$2:$A$228=$A57),
                 1)
               )
            ),
            ROW($A$2:$A$228)
          ),
          VALUE(
            SUBSTITUTE(
              SUBSTITUTE(
                SUBSTITUTE(
                  INDEX($J$2:$J$228,MATCH($A57,$A$2:$A$228,0)),
                "٬",""),
              ",",""),
            "٫",".")
          )
          - SUMPRODUCT(
              ROUND(IFERROR($M$2:$M$228/$L$2:$L$228,0),0)*
              --($A$2:$A$228=$A57)
            ),
          0
        )
   )
)</f>
        <v/>
      </c>
      <c r="Q57" s="86" t="str">
        <f t="shared" si="4"/>
        <v/>
      </c>
      <c r="R57" s="87" t="str">
        <f t="shared" si="8"/>
        <v/>
      </c>
      <c r="S57" s="88" t="str">
        <f t="shared" si="6"/>
        <v/>
      </c>
      <c r="T57" s="87" t="str">
        <f t="shared" si="9"/>
        <v/>
      </c>
      <c r="U57" s="87" t="str" cm="1">
        <f t="array" ref="U57">IF($A57="","",
 IF(ROW()&lt;&gt;ROW(INDEX($A$2:$A$228,MATCH($A57,$A$2:$A$228,0))),"",
  IF(
   ROUND(
     VALUE(
       SUBSTITUTE(
         SUBSTITUTE(
           SUBSTITUTE(
             INDEX($J$2:$J$228,MATCH($A57,$A$2:$A$228,0)),
           "٬",""),
         ",",""),
       "٫",".")
     )*10000,0)
   &lt;&gt;
   ROUND(
     SUMPRODUCT(
       ($A$2:$A$228=$A57)*
       ROUND(
         IFERROR(
           VALUE(SUBSTITUTE(SUBSTITUTE(SUBSTITUTE($M$2:$M$228,"٬",""),",",""),"٫","."))/
           VALUE(SUBSTITUTE(SUBSTITUTE(SUBSTITUTE($L$2:$L$228,"٬",""),",",""),"٫",".")),
         0),
       4)
     )*10000,0),
   "اختلاف معادل " &amp;
   TEXT(
     ROUND(
       (
         VALUE(
           SUBSTITUTE(
             SUBSTITUTE(
               SUBSTITUTE(
                 INDEX($J$2:$J$228,MATCH($A57,$A$2:$A$228,0)),
               "٬",""),
             ",",""),
           "٫",".")
         )
         -
         SUMPRODUCT(
           ($A$2:$A$228=$A57)*
           ROUND(
             IFERROR(
               VALUE(SUBSTITUTE(SUBSTITUTE(SUBSTITUTE($M$2:$M$228,"٬",""),",",""),"٫","."))/
               VALUE(SUBSTITUTE(SUBSTITUTE(SUBSTITUTE($L$2:$L$228,"٬",""),",",""),"٫",".")),
             0),
           4)
         )
       )*
       VALUE(
         SUBSTITUTE(
           SUBSTITUTE(
             SUBSTITUTE(
               INDEX($L$2:$L$228,MATCH($A57,$A$2:$A$228,0)),
             "٬",""),
           ",",""),
         "٫",".")
       ),
       0
     ),
     "#,##0"
   ) &amp; " ریال",
   ""
  )
 )
)</f>
        <v/>
      </c>
      <c r="V57" s="89"/>
    </row>
  </sheetData>
  <autoFilter ref="A1:V57" xr:uid="{00000000-0009-0000-0000-000001000000}"/>
  <sortState xmlns:xlrd2="http://schemas.microsoft.com/office/spreadsheetml/2017/richdata2" ref="A2:W16">
    <sortCondition ref="G2:G16"/>
    <sortCondition ref="F2:F16"/>
  </sortState>
  <mergeCells count="2">
    <mergeCell ref="A17:O17"/>
    <mergeCell ref="A18:O18"/>
  </mergeCells>
  <hyperlinks>
    <hyperlink ref="A18" r:id="rId1" display="https://thdorsan.com/teach/video/529302599960877-%D9%86%D8%AD%D9%88%D9%87-%D8%B5%D8%AF%D9%88%D8%B1-%D9%88-%D8%A7%D8%B1%D8%B3%D8%A7%D9%84-%D8%B5%D9%88%D8%B1%D8%AA%D8%AD%D8%B3%D8%A7%D8%A8-%D8%B5%D8%A7%D8%AF%D8%B1%D8%A7%D8%AA-%D8%AF%D8%B1%D9%86%D8%B1%D9%85-%D8%A7%D9%81%D8%B2%D8%A7%D8%B1-%D9%88%D8%A7%D8%B3%D8%B7-%D8%B3%D8%A7%D9%85%D8%A7%D9%86%D9%87-%D9%85%D9%88%D8%AF%DB%8C%D8%A7%D9%86-%D8%AF%D8%B1%D8%B3%D8%A7%D9%86" xr:uid="{BE8A2D40-1328-4AF8-90C9-A093030005F5}"/>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H102"/>
  <sheetViews>
    <sheetView rightToLeft="1" zoomScaleNormal="100" workbookViewId="0">
      <selection activeCell="G12" sqref="G12"/>
    </sheetView>
  </sheetViews>
  <sheetFormatPr defaultColWidth="8.796875" defaultRowHeight="15.6"/>
  <cols>
    <col min="1" max="1" width="20.5" style="19" customWidth="1"/>
    <col min="2" max="2" width="26.09765625" style="17" customWidth="1"/>
    <col min="3" max="3" width="6.19921875" style="18" customWidth="1"/>
    <col min="4" max="4" width="9" style="18" bestFit="1" customWidth="1"/>
    <col min="5" max="5" width="14.09765625" style="18" bestFit="1" customWidth="1"/>
    <col min="6" max="6" width="11" style="29" bestFit="1" customWidth="1"/>
    <col min="7" max="7" width="19.09765625" style="30" bestFit="1" customWidth="1"/>
    <col min="8" max="8" width="26.19921875" style="19" customWidth="1"/>
    <col min="9" max="16384" width="8.796875" style="19"/>
  </cols>
  <sheetData>
    <row r="1" spans="1:8" s="33" customFormat="1" ht="50.4">
      <c r="A1" s="31" t="s">
        <v>114</v>
      </c>
      <c r="B1" s="32" t="s">
        <v>115</v>
      </c>
      <c r="D1" s="21" t="s">
        <v>25</v>
      </c>
      <c r="E1" s="22" t="s">
        <v>116</v>
      </c>
      <c r="F1" s="23" t="s">
        <v>117</v>
      </c>
      <c r="G1" s="22" t="s">
        <v>121</v>
      </c>
    </row>
    <row r="2" spans="1:8" s="36" customFormat="1" ht="25.2">
      <c r="A2" s="31" t="s">
        <v>124</v>
      </c>
      <c r="B2" s="32">
        <v>666</v>
      </c>
      <c r="D2" s="48">
        <v>1</v>
      </c>
      <c r="E2" s="49">
        <v>3680292990</v>
      </c>
      <c r="F2" s="52" cm="1">
        <f t="array" ref="F2">IF($E2="","",
   ROUND($E2/$B$4,0)
   + IF(
        ROW()=ROW(INDEX($E$2:$E$184, MATCH( _xlfn.AGGREGATE(14,6,$E$2:$E$184/($E$2:$E$184&gt;1),1), $E$2:$E$184, 0))),
        $B$3 - SUMPRODUCT( ROUND($E$2:$E$184/$B$4,0) * --($E$2:$E$184&lt;&gt;"") ),
        0
     )
)</f>
        <v>5244.2222000000002</v>
      </c>
      <c r="G2" s="51">
        <f t="shared" ref="G2:G33" si="0">ROUNDDOWN(IFERROR(F2*B$4,0),0)</f>
        <v>3681003469</v>
      </c>
      <c r="H2" s="53"/>
    </row>
    <row r="3" spans="1:8" s="36" customFormat="1" ht="26.4">
      <c r="A3" s="34" t="s">
        <v>5</v>
      </c>
      <c r="B3" s="35">
        <v>15848.2222</v>
      </c>
      <c r="D3" s="48">
        <v>2</v>
      </c>
      <c r="E3" s="49">
        <v>268096814</v>
      </c>
      <c r="F3" s="52" cm="1">
        <f t="array" ref="F3">IF($E3="","",
   ROUND($E3/$B$4,0)
   + IF(
        ROW()=ROW(INDEX($E$2:$E$184, MATCH( _xlfn.AGGREGATE(14,6,$E$2:$E$184/($E$2:$E$184&gt;1),1), $E$2:$E$184, 0))),
        $B$3 - SUMPRODUCT( ROUND($E$2:$E$184/$B$4,0) * --($E$2:$E$184&lt;&gt;"") ),
        0
     )
)</f>
        <v>382</v>
      </c>
      <c r="G3" s="51">
        <f t="shared" si="0"/>
        <v>268131912</v>
      </c>
      <c r="H3" s="53"/>
    </row>
    <row r="4" spans="1:8" s="36" customFormat="1" ht="26.4">
      <c r="A4" s="34" t="s">
        <v>7</v>
      </c>
      <c r="B4" s="37">
        <v>701916</v>
      </c>
      <c r="D4" s="48">
        <v>3</v>
      </c>
      <c r="E4" s="49">
        <v>1169743014</v>
      </c>
      <c r="F4" s="52" cm="1">
        <f t="array" ref="F4">IF($E4="","",
   ROUND($E4/$B$4,0)
   + IF(
        ROW()=ROW(INDEX($E$2:$E$184, MATCH( _xlfn.AGGREGATE(14,6,$E$2:$E$184/($E$2:$E$184&gt;1),1), $E$2:$E$184, 0))),
        $B$3 - SUMPRODUCT( ROUND($E$2:$E$184/$B$4,0) * --($E$2:$E$184&lt;&gt;"") ),
        0
     )
)</f>
        <v>1667</v>
      </c>
      <c r="G4" s="51">
        <f t="shared" si="0"/>
        <v>1170093972</v>
      </c>
      <c r="H4" s="53"/>
    </row>
    <row r="5" spans="1:8" s="36" customFormat="1" ht="37.5" customHeight="1">
      <c r="A5" s="34" t="s">
        <v>23</v>
      </c>
      <c r="B5" s="38">
        <f>ROUNDDOWN(B3*B4,0)</f>
        <v>11124120733</v>
      </c>
      <c r="D5" s="48">
        <v>4</v>
      </c>
      <c r="E5" s="49">
        <v>687217879</v>
      </c>
      <c r="F5" s="52" cm="1">
        <f t="array" ref="F5">IF($E5="","",
   ROUND($E5/$B$4,0)
   + IF(
        ROW()=ROW(INDEX($E$2:$E$184, MATCH( _xlfn.AGGREGATE(14,6,$E$2:$E$184/($E$2:$E$184&gt;1),1), $E$2:$E$184, 0))),
        $B$3 - SUMPRODUCT( ROUND($E$2:$E$184/$B$4,0) * --($E$2:$E$184&lt;&gt;"") ),
        0
     )
)</f>
        <v>979</v>
      </c>
      <c r="G5" s="51">
        <f t="shared" si="0"/>
        <v>687175764</v>
      </c>
      <c r="H5" s="53"/>
    </row>
    <row r="6" spans="1:8" s="36" customFormat="1" ht="55.8">
      <c r="A6" s="39" t="s">
        <v>24</v>
      </c>
      <c r="B6" s="40" t="str">
        <f>IF((B3*B4)-B5&gt;0,"مجموع ارزش ریالی به موجب دستورالعمل سازمان نمیتواند اعشاری باشد ","مشکلی وجود ندارد ")</f>
        <v xml:space="preserve">مجموع ارزش ریالی به موجب دستورالعمل سازمان نمیتواند اعشاری باشد </v>
      </c>
      <c r="D6" s="48">
        <v>5</v>
      </c>
      <c r="E6" s="49">
        <v>412193152</v>
      </c>
      <c r="F6" s="52" cm="1">
        <f t="array" ref="F6">IF($E6="","",
   ROUND($E6/$B$4,0)
   + IF(
        ROW()=ROW(INDEX($E$2:$E$184, MATCH( _xlfn.AGGREGATE(14,6,$E$2:$E$184/($E$2:$E$184&gt;1),1), $E$2:$E$184, 0))),
        $B$3 - SUMPRODUCT( ROUND($E$2:$E$184/$B$4,0) * --($E$2:$E$184&lt;&gt;"") ),
        0
     )
)</f>
        <v>587</v>
      </c>
      <c r="G6" s="51">
        <f t="shared" si="0"/>
        <v>412024692</v>
      </c>
      <c r="H6" s="53"/>
    </row>
    <row r="7" spans="1:8" s="36" customFormat="1" ht="26.4">
      <c r="A7" s="41" t="s">
        <v>120</v>
      </c>
      <c r="B7" s="38">
        <f>COUNT(E:E)</f>
        <v>37</v>
      </c>
      <c r="D7" s="48">
        <v>6</v>
      </c>
      <c r="E7" s="49">
        <v>445604353</v>
      </c>
      <c r="F7" s="52" cm="1">
        <f t="array" ref="F7">IF($E7="","",
   ROUND($E7/$B$4,0)
   + IF(
        ROW()=ROW(INDEX($E$2:$E$184, MATCH( _xlfn.AGGREGATE(14,6,$E$2:$E$184/($E$2:$E$184&gt;1),1), $E$2:$E$184, 0))),
        $B$3 - SUMPRODUCT( ROUND($E$2:$E$184/$B$4,0) * --($E$2:$E$184&lt;&gt;"") ),
        0
     )
)</f>
        <v>635</v>
      </c>
      <c r="G7" s="51">
        <f t="shared" si="0"/>
        <v>445716660</v>
      </c>
      <c r="H7" s="53"/>
    </row>
    <row r="8" spans="1:8" s="36" customFormat="1" ht="26.4">
      <c r="A8" s="41" t="s">
        <v>122</v>
      </c>
      <c r="B8" s="38">
        <f>B3-F102</f>
        <v>0</v>
      </c>
      <c r="D8" s="48">
        <v>7</v>
      </c>
      <c r="E8" s="49">
        <v>362083369</v>
      </c>
      <c r="F8" s="52" cm="1">
        <f t="array" ref="F8">IF($E8="","",
   ROUND($E8/$B$4,0)
   + IF(
        ROW()=ROW(INDEX($E$2:$E$184, MATCH( _xlfn.AGGREGATE(14,6,$E$2:$E$184/($E$2:$E$184&gt;1),1), $E$2:$E$184, 0))),
        $B$3 - SUMPRODUCT( ROUND($E$2:$E$184/$B$4,0) * --($E$2:$E$184&lt;&gt;"") ),
        0
     )
)</f>
        <v>516</v>
      </c>
      <c r="G8" s="51">
        <f t="shared" si="0"/>
        <v>362188656</v>
      </c>
      <c r="H8" s="53"/>
    </row>
    <row r="9" spans="1:8" s="36" customFormat="1" ht="26.4">
      <c r="A9" s="41" t="s">
        <v>123</v>
      </c>
      <c r="B9" s="38">
        <f>B3-F102</f>
        <v>0</v>
      </c>
      <c r="D9" s="48">
        <v>8</v>
      </c>
      <c r="E9" s="49">
        <v>107730068</v>
      </c>
      <c r="F9" s="52" cm="1">
        <f t="array" ref="F9">IF($E9="","",
   ROUND($E9/$B$4,0)
   + IF(
        ROW()=ROW(INDEX($E$2:$E$184, MATCH( _xlfn.AGGREGATE(14,6,$E$2:$E$184/($E$2:$E$184&gt;1),1), $E$2:$E$184, 0))),
        $B$3 - SUMPRODUCT( ROUND($E$2:$E$184/$B$4,0) * --($E$2:$E$184&lt;&gt;"") ),
        0
     )
)</f>
        <v>153</v>
      </c>
      <c r="G9" s="51">
        <f t="shared" si="0"/>
        <v>107393148</v>
      </c>
      <c r="H9" s="53"/>
    </row>
    <row r="10" spans="1:8" s="36" customFormat="1" ht="25.2">
      <c r="B10" s="42"/>
      <c r="D10" s="48">
        <v>9</v>
      </c>
      <c r="E10" s="49">
        <v>169519733</v>
      </c>
      <c r="F10" s="52" cm="1">
        <f t="array" ref="F10">IF($E10="","",
   ROUND($E10/$B$4,0)
   + IF(
        ROW()=ROW(INDEX($E$2:$E$184, MATCH( _xlfn.AGGREGATE(14,6,$E$2:$E$184/($E$2:$E$184&gt;1),1), $E$2:$E$184, 0))),
        $B$3 - SUMPRODUCT( ROUND($E$2:$E$184/$B$4,0) * --($E$2:$E$184&lt;&gt;"") ),
        0
     )
)</f>
        <v>242</v>
      </c>
      <c r="G10" s="51">
        <f t="shared" si="0"/>
        <v>169863672</v>
      </c>
      <c r="H10" s="53"/>
    </row>
    <row r="11" spans="1:8" s="36" customFormat="1" ht="25.2">
      <c r="A11" s="43"/>
      <c r="B11" s="20" t="s">
        <v>26</v>
      </c>
      <c r="D11" s="48">
        <v>10</v>
      </c>
      <c r="E11" s="49">
        <v>129342061</v>
      </c>
      <c r="F11" s="52" cm="1">
        <f t="array" ref="F11">IF($E11="","",
   ROUND($E11/$B$4,0)
   + IF(
        ROW()=ROW(INDEX($E$2:$E$184, MATCH( _xlfn.AGGREGATE(14,6,$E$2:$E$184/($E$2:$E$184&gt;1),1), $E$2:$E$184, 0))),
        $B$3 - SUMPRODUCT( ROUND($E$2:$E$184/$B$4,0) * --($E$2:$E$184&lt;&gt;"") ),
        0
     )
)</f>
        <v>184</v>
      </c>
      <c r="G11" s="51">
        <f t="shared" si="0"/>
        <v>129152544</v>
      </c>
      <c r="H11" s="53"/>
    </row>
    <row r="12" spans="1:8" s="36" customFormat="1" ht="25.2">
      <c r="A12" s="44"/>
      <c r="B12" s="20" t="s">
        <v>27</v>
      </c>
      <c r="D12" s="48">
        <v>11</v>
      </c>
      <c r="E12" s="49">
        <v>199021263</v>
      </c>
      <c r="F12" s="52" cm="1">
        <f t="array" ref="F12">IF($E12="","",
   ROUND($E12/$B$4,0)
   + IF(
        ROW()=ROW(INDEX($E$2:$E$184, MATCH( _xlfn.AGGREGATE(14,6,$E$2:$E$184/($E$2:$E$184&gt;1),1), $E$2:$E$184, 0))),
        $B$3 - SUMPRODUCT( ROUND($E$2:$E$184/$B$4,0) * --($E$2:$E$184&lt;&gt;"") ),
        0
     )
)</f>
        <v>284</v>
      </c>
      <c r="G12" s="51">
        <f t="shared" si="0"/>
        <v>199344144</v>
      </c>
      <c r="H12" s="53"/>
    </row>
    <row r="13" spans="1:8" s="36" customFormat="1" ht="25.2">
      <c r="A13" s="45"/>
      <c r="B13" s="20" t="s">
        <v>28</v>
      </c>
      <c r="D13" s="48">
        <v>12</v>
      </c>
      <c r="E13" s="49">
        <v>127138045</v>
      </c>
      <c r="F13" s="52" cm="1">
        <f t="array" ref="F13">IF($E13="","",
   ROUND($E13/$B$4,0)
   + IF(
        ROW()=ROW(INDEX($E$2:$E$184, MATCH( _xlfn.AGGREGATE(14,6,$E$2:$E$184/($E$2:$E$184&gt;1),1), $E$2:$E$184, 0))),
        $B$3 - SUMPRODUCT( ROUND($E$2:$E$184/$B$4,0) * --($E$2:$E$184&lt;&gt;"") ),
        0
     )
)</f>
        <v>181</v>
      </c>
      <c r="G13" s="51">
        <f t="shared" si="0"/>
        <v>127046796</v>
      </c>
      <c r="H13" s="53"/>
    </row>
    <row r="14" spans="1:8" s="36" customFormat="1" ht="25.2">
      <c r="A14" s="46"/>
      <c r="B14" s="20" t="s">
        <v>118</v>
      </c>
      <c r="D14" s="48">
        <v>13</v>
      </c>
      <c r="E14" s="49">
        <v>87718443</v>
      </c>
      <c r="F14" s="52" cm="1">
        <f t="array" ref="F14">IF($E14="","",
   ROUND($E14/$B$4,0)
   + IF(
        ROW()=ROW(INDEX($E$2:$E$184, MATCH( _xlfn.AGGREGATE(14,6,$E$2:$E$184/($E$2:$E$184&gt;1),1), $E$2:$E$184, 0))),
        $B$3 - SUMPRODUCT( ROUND($E$2:$E$184/$B$4,0) * --($E$2:$E$184&lt;&gt;"") ),
        0
     )
)</f>
        <v>125</v>
      </c>
      <c r="G14" s="51">
        <f t="shared" si="0"/>
        <v>87739500</v>
      </c>
      <c r="H14" s="53"/>
    </row>
    <row r="15" spans="1:8" s="36" customFormat="1" ht="25.2">
      <c r="B15" s="42"/>
      <c r="D15" s="48">
        <v>14</v>
      </c>
      <c r="E15" s="49">
        <v>67629607</v>
      </c>
      <c r="F15" s="52" cm="1">
        <f t="array" ref="F15">IF($E15="","",
   ROUND($E15/$B$4,0)
   + IF(
        ROW()=ROW(INDEX($E$2:$E$184, MATCH( _xlfn.AGGREGATE(14,6,$E$2:$E$184/($E$2:$E$184&gt;1),1), $E$2:$E$184, 0))),
        $B$3 - SUMPRODUCT( ROUND($E$2:$E$184/$B$4,0) * --($E$2:$E$184&lt;&gt;"") ),
        0
     )
)</f>
        <v>96</v>
      </c>
      <c r="G15" s="51">
        <f t="shared" si="0"/>
        <v>67383936</v>
      </c>
      <c r="H15" s="53"/>
    </row>
    <row r="16" spans="1:8" ht="25.2">
      <c r="A16" s="36"/>
      <c r="B16" s="47">
        <f>G102/B4</f>
        <v>15848.222198952581</v>
      </c>
      <c r="D16" s="48">
        <v>15</v>
      </c>
      <c r="E16" s="49">
        <v>71672643</v>
      </c>
      <c r="F16" s="52" cm="1">
        <f t="array" ref="F16">IF($E16="","",
   ROUND($E16/$B$4,0)
   + IF(
        ROW()=ROW(INDEX($E$2:$E$184, MATCH( _xlfn.AGGREGATE(14,6,$E$2:$E$184/($E$2:$E$184&gt;1),1), $E$2:$E$184, 0))),
        $B$3 - SUMPRODUCT( ROUND($E$2:$E$184/$B$4,0) * --($E$2:$E$184&lt;&gt;"") ),
        0
     )
)</f>
        <v>102</v>
      </c>
      <c r="G16" s="51">
        <f t="shared" si="0"/>
        <v>71595432</v>
      </c>
      <c r="H16" s="53"/>
    </row>
    <row r="17" spans="4:8" ht="25.2">
      <c r="D17" s="48">
        <v>16</v>
      </c>
      <c r="E17" s="49">
        <v>89585539</v>
      </c>
      <c r="F17" s="52" cm="1">
        <f t="array" ref="F17">IF($E17="","",
   ROUND($E17/$B$4,0)
   + IF(
        ROW()=ROW(INDEX($E$2:$E$184, MATCH( _xlfn.AGGREGATE(14,6,$E$2:$E$184/($E$2:$E$184&gt;1),1), $E$2:$E$184, 0))),
        $B$3 - SUMPRODUCT( ROUND($E$2:$E$184/$B$4,0) * --($E$2:$E$184&lt;&gt;"") ),
        0
     )
)</f>
        <v>128</v>
      </c>
      <c r="G17" s="51">
        <f t="shared" si="0"/>
        <v>89845248</v>
      </c>
      <c r="H17" s="53"/>
    </row>
    <row r="18" spans="4:8" ht="25.2">
      <c r="D18" s="48">
        <v>17</v>
      </c>
      <c r="E18" s="49">
        <v>53752727</v>
      </c>
      <c r="F18" s="52" cm="1">
        <f t="array" ref="F18">IF($E18="","",
   ROUND($E18/$B$4,0)
   + IF(
        ROW()=ROW(INDEX($E$2:$E$184, MATCH( _xlfn.AGGREGATE(14,6,$E$2:$E$184/($E$2:$E$184&gt;1),1), $E$2:$E$184, 0))),
        $B$3 - SUMPRODUCT( ROUND($E$2:$E$184/$B$4,0) * --($E$2:$E$184&lt;&gt;"") ),
        0
     )
)</f>
        <v>77</v>
      </c>
      <c r="G18" s="51">
        <f t="shared" si="0"/>
        <v>54047532</v>
      </c>
      <c r="H18" s="53"/>
    </row>
    <row r="19" spans="4:8" ht="25.2">
      <c r="D19" s="48">
        <v>18</v>
      </c>
      <c r="E19" s="49">
        <v>33593700</v>
      </c>
      <c r="F19" s="52" cm="1">
        <f t="array" ref="F19">IF($E19="","",
   ROUND($E19/$B$4,0)
   + IF(
        ROW()=ROW(INDEX($E$2:$E$184, MATCH( _xlfn.AGGREGATE(14,6,$E$2:$E$184/($E$2:$E$184&gt;1),1), $E$2:$E$184, 0))),
        $B$3 - SUMPRODUCT( ROUND($E$2:$E$184/$B$4,0) * --($E$2:$E$184&lt;&gt;"") ),
        0
     )
)</f>
        <v>48</v>
      </c>
      <c r="G19" s="51">
        <f t="shared" si="0"/>
        <v>33691968</v>
      </c>
      <c r="H19" s="53"/>
    </row>
    <row r="20" spans="4:8" ht="25.2">
      <c r="D20" s="48">
        <v>19</v>
      </c>
      <c r="E20" s="49">
        <v>85851346</v>
      </c>
      <c r="F20" s="52" cm="1">
        <f t="array" ref="F20">IF($E20="","",
   ROUND($E20/$B$4,0)
   + IF(
        ROW()=ROW(INDEX($E$2:$E$184, MATCH( _xlfn.AGGREGATE(14,6,$E$2:$E$184/($E$2:$E$184&gt;1),1), $E$2:$E$184, 0))),
        $B$3 - SUMPRODUCT( ROUND($E$2:$E$184/$B$4,0) * --($E$2:$E$184&lt;&gt;"") ),
        0
     )
)</f>
        <v>122</v>
      </c>
      <c r="G20" s="51">
        <f t="shared" si="0"/>
        <v>85633752</v>
      </c>
      <c r="H20" s="53"/>
    </row>
    <row r="21" spans="4:8" ht="25.2">
      <c r="D21" s="48">
        <v>20</v>
      </c>
      <c r="E21" s="49">
        <v>65594050</v>
      </c>
      <c r="F21" s="52" cm="1">
        <f t="array" ref="F21">IF($E21="","",
   ROUND($E21/$B$4,0)
   + IF(
        ROW()=ROW(INDEX($E$2:$E$184, MATCH( _xlfn.AGGREGATE(14,6,$E$2:$E$184/($E$2:$E$184&gt;1),1), $E$2:$E$184, 0))),
        $B$3 - SUMPRODUCT( ROUND($E$2:$E$184/$B$4,0) * --($E$2:$E$184&lt;&gt;"") ),
        0
     )
)</f>
        <v>93</v>
      </c>
      <c r="G21" s="51">
        <f t="shared" si="0"/>
        <v>65278188</v>
      </c>
      <c r="H21" s="53"/>
    </row>
    <row r="22" spans="4:8" ht="25.2">
      <c r="D22" s="48">
        <v>21</v>
      </c>
      <c r="E22" s="49">
        <v>108066987</v>
      </c>
      <c r="F22" s="52" cm="1">
        <f t="array" ref="F22">IF($E22="","",
   ROUND($E22/$B$4,0)
   + IF(
        ROW()=ROW(INDEX($E$2:$E$184, MATCH( _xlfn.AGGREGATE(14,6,$E$2:$E$184/($E$2:$E$184&gt;1),1), $E$2:$E$184, 0))),
        $B$3 - SUMPRODUCT( ROUND($E$2:$E$184/$B$4,0) * --($E$2:$E$184&lt;&gt;"") ),
        0
     )
)</f>
        <v>154</v>
      </c>
      <c r="G22" s="51">
        <f t="shared" si="0"/>
        <v>108095064</v>
      </c>
      <c r="H22" s="53"/>
    </row>
    <row r="23" spans="4:8" ht="25.2">
      <c r="D23" s="48">
        <v>22</v>
      </c>
      <c r="E23" s="49">
        <v>49913247</v>
      </c>
      <c r="F23" s="52" cm="1">
        <f t="array" ref="F23">IF($E23="","",
   ROUND($E23/$B$4,0)
   + IF(
        ROW()=ROW(INDEX($E$2:$E$184, MATCH( _xlfn.AGGREGATE(14,6,$E$2:$E$184/($E$2:$E$184&gt;1),1), $E$2:$E$184, 0))),
        $B$3 - SUMPRODUCT( ROUND($E$2:$E$184/$B$4,0) * --($E$2:$E$184&lt;&gt;"") ),
        0
     )
)</f>
        <v>71</v>
      </c>
      <c r="G23" s="51">
        <f t="shared" si="0"/>
        <v>49836036</v>
      </c>
      <c r="H23" s="53"/>
    </row>
    <row r="24" spans="4:8" ht="25.2">
      <c r="D24" s="48">
        <v>23</v>
      </c>
      <c r="E24" s="49">
        <v>120940127</v>
      </c>
      <c r="F24" s="52" cm="1">
        <f t="array" ref="F24">IF($E24="","",
   ROUND($E24/$B$4,0)
   + IF(
        ROW()=ROW(INDEX($E$2:$E$184, MATCH( _xlfn.AGGREGATE(14,6,$E$2:$E$184/($E$2:$E$184&gt;1),1), $E$2:$E$184, 0))),
        $B$3 - SUMPRODUCT( ROUND($E$2:$E$184/$B$4,0) * --($E$2:$E$184&lt;&gt;"") ),
        0
     )
)</f>
        <v>172</v>
      </c>
      <c r="G24" s="51">
        <f t="shared" si="0"/>
        <v>120729552</v>
      </c>
      <c r="H24" s="53"/>
    </row>
    <row r="25" spans="4:8" ht="25.2">
      <c r="D25" s="48">
        <v>24</v>
      </c>
      <c r="E25" s="49">
        <v>48881430</v>
      </c>
      <c r="F25" s="52" cm="1">
        <f t="array" ref="F25">IF($E25="","",
   ROUND($E25/$B$4,0)
   + IF(
        ROW()=ROW(INDEX($E$2:$E$184, MATCH( _xlfn.AGGREGATE(14,6,$E$2:$E$184/($E$2:$E$184&gt;1),1), $E$2:$E$184, 0))),
        $B$3 - SUMPRODUCT( ROUND($E$2:$E$184/$B$4,0) * --($E$2:$E$184&lt;&gt;"") ),
        0
     )
)</f>
        <v>70</v>
      </c>
      <c r="G25" s="51">
        <f t="shared" si="0"/>
        <v>49134120</v>
      </c>
      <c r="H25" s="53"/>
    </row>
    <row r="26" spans="4:8" ht="25.2">
      <c r="D26" s="48">
        <v>25</v>
      </c>
      <c r="E26" s="49">
        <v>137779092</v>
      </c>
      <c r="F26" s="52" cm="1">
        <f t="array" ref="F26">IF($E26="","",
   ROUND($E26/$B$4,0)
   + IF(
        ROW()=ROW(INDEX($E$2:$E$184, MATCH( _xlfn.AGGREGATE(14,6,$E$2:$E$184/($E$2:$E$184&gt;1),1), $E$2:$E$184, 0))),
        $B$3 - SUMPRODUCT( ROUND($E$2:$E$184/$B$4,0) * --($E$2:$E$184&lt;&gt;"") ),
        0
     )
)</f>
        <v>196</v>
      </c>
      <c r="G26" s="51">
        <f t="shared" si="0"/>
        <v>137575536</v>
      </c>
      <c r="H26" s="53"/>
    </row>
    <row r="27" spans="4:8" ht="25.2">
      <c r="D27" s="48">
        <v>26</v>
      </c>
      <c r="E27" s="49">
        <v>55149540</v>
      </c>
      <c r="F27" s="52" cm="1">
        <f t="array" ref="F27">IF($E27="","",
   ROUND($E27/$B$4,0)
   + IF(
        ROW()=ROW(INDEX($E$2:$E$184, MATCH( _xlfn.AGGREGATE(14,6,$E$2:$E$184/($E$2:$E$184&gt;1),1), $E$2:$E$184, 0))),
        $B$3 - SUMPRODUCT( ROUND($E$2:$E$184/$B$4,0) * --($E$2:$E$184&lt;&gt;"") ),
        0
     )
)</f>
        <v>79</v>
      </c>
      <c r="G27" s="51">
        <f t="shared" si="0"/>
        <v>55451364</v>
      </c>
      <c r="H27" s="53"/>
    </row>
    <row r="28" spans="4:8" ht="25.2">
      <c r="D28" s="48">
        <v>27</v>
      </c>
      <c r="E28" s="49">
        <v>49471040</v>
      </c>
      <c r="F28" s="52" cm="1">
        <f t="array" ref="F28">IF($E28="","",
   ROUND($E28/$B$4,0)
   + IF(
        ROW()=ROW(INDEX($E$2:$E$184, MATCH( _xlfn.AGGREGATE(14,6,$E$2:$E$184/($E$2:$E$184&gt;1),1), $E$2:$E$184, 0))),
        $B$3 - SUMPRODUCT( ROUND($E$2:$E$184/$B$4,0) * --($E$2:$E$184&lt;&gt;"") ),
        0
     )
)</f>
        <v>70</v>
      </c>
      <c r="G28" s="51">
        <f t="shared" si="0"/>
        <v>49134120</v>
      </c>
      <c r="H28" s="53"/>
    </row>
    <row r="29" spans="4:8" ht="25.2">
      <c r="D29" s="48">
        <v>28</v>
      </c>
      <c r="E29" s="49">
        <v>33993792</v>
      </c>
      <c r="F29" s="52" cm="1">
        <f t="array" ref="F29">IF($E29="","",
   ROUND($E29/$B$4,0)
   + IF(
        ROW()=ROW(INDEX($E$2:$E$184, MATCH( _xlfn.AGGREGATE(14,6,$E$2:$E$184/($E$2:$E$184&gt;1),1), $E$2:$E$184, 0))),
        $B$3 - SUMPRODUCT( ROUND($E$2:$E$184/$B$4,0) * --($E$2:$E$184&lt;&gt;"") ),
        0
     )
)</f>
        <v>48</v>
      </c>
      <c r="G29" s="51">
        <f t="shared" si="0"/>
        <v>33691968</v>
      </c>
      <c r="H29" s="53"/>
    </row>
    <row r="30" spans="4:8" ht="25.2">
      <c r="D30" s="48">
        <v>29</v>
      </c>
      <c r="E30" s="49">
        <v>40016231</v>
      </c>
      <c r="F30" s="52" cm="1">
        <f t="array" ref="F30">IF($E30="","",
   ROUND($E30/$B$4,0)
   + IF(
        ROW()=ROW(INDEX($E$2:$E$184, MATCH( _xlfn.AGGREGATE(14,6,$E$2:$E$184/($E$2:$E$184&gt;1),1), $E$2:$E$184, 0))),
        $B$3 - SUMPRODUCT( ROUND($E$2:$E$184/$B$4,0) * --($E$2:$E$184&lt;&gt;"") ),
        0
     )
)</f>
        <v>57</v>
      </c>
      <c r="G30" s="51">
        <f t="shared" si="0"/>
        <v>40009212</v>
      </c>
      <c r="H30" s="53"/>
    </row>
    <row r="31" spans="4:8" ht="25.2">
      <c r="D31" s="48">
        <v>30</v>
      </c>
      <c r="E31" s="49">
        <v>70921593</v>
      </c>
      <c r="F31" s="52" cm="1">
        <f t="array" ref="F31">IF($E31="","",
   ROUND($E31/$B$4,0)
   + IF(
        ROW()=ROW(INDEX($E$2:$E$184, MATCH( _xlfn.AGGREGATE(14,6,$E$2:$E$184/($E$2:$E$184&gt;1),1), $E$2:$E$184, 0))),
        $B$3 - SUMPRODUCT( ROUND($E$2:$E$184/$B$4,0) * --($E$2:$E$184&lt;&gt;"") ),
        0
     )
)</f>
        <v>101</v>
      </c>
      <c r="G31" s="51">
        <f t="shared" si="0"/>
        <v>70893516</v>
      </c>
      <c r="H31" s="53"/>
    </row>
    <row r="32" spans="4:8" ht="25.2">
      <c r="D32" s="48">
        <v>31</v>
      </c>
      <c r="E32" s="49">
        <v>72416674</v>
      </c>
      <c r="F32" s="52" cm="1">
        <f t="array" ref="F32">IF($E32="","",
   ROUND($E32/$B$4,0)
   + IF(
        ROW()=ROW(INDEX($E$2:$E$184, MATCH( _xlfn.AGGREGATE(14,6,$E$2:$E$184/($E$2:$E$184&gt;1),1), $E$2:$E$184, 0))),
        $B$3 - SUMPRODUCT( ROUND($E$2:$E$184/$B$4,0) * --($E$2:$E$184&lt;&gt;"") ),
        0
     )
)</f>
        <v>103</v>
      </c>
      <c r="G32" s="51">
        <f t="shared" si="0"/>
        <v>72297348</v>
      </c>
      <c r="H32" s="53"/>
    </row>
    <row r="33" spans="4:8" ht="25.2">
      <c r="D33" s="48">
        <v>32</v>
      </c>
      <c r="E33" s="49">
        <v>49934304</v>
      </c>
      <c r="F33" s="52" cm="1">
        <f t="array" ref="F33">IF($E33="","",
   ROUND($E33/$B$4,0)
   + IF(
        ROW()=ROW(INDEX($E$2:$E$184, MATCH( _xlfn.AGGREGATE(14,6,$E$2:$E$184/($E$2:$E$184&gt;1),1), $E$2:$E$184, 0))),
        $B$3 - SUMPRODUCT( ROUND($E$2:$E$184/$B$4,0) * --($E$2:$E$184&lt;&gt;"") ),
        0
     )
)</f>
        <v>71</v>
      </c>
      <c r="G33" s="51">
        <f t="shared" si="0"/>
        <v>49836036</v>
      </c>
      <c r="H33" s="53"/>
    </row>
    <row r="34" spans="4:8" ht="25.2">
      <c r="D34" s="48">
        <v>33</v>
      </c>
      <c r="E34" s="49">
        <v>231569108</v>
      </c>
      <c r="F34" s="52" cm="1">
        <f t="array" ref="F34">IF($E34="","",
   ROUND($E34/$B$4,0)
   + IF(
        ROW()=ROW(INDEX($E$2:$E$184, MATCH( _xlfn.AGGREGATE(14,6,$E$2:$E$184/($E$2:$E$184&gt;1),1), $E$2:$E$184, 0))),
        $B$3 - SUMPRODUCT( ROUND($E$2:$E$184/$B$4,0) * --($E$2:$E$184&lt;&gt;"") ),
        0
     )
)</f>
        <v>330</v>
      </c>
      <c r="G34" s="51">
        <f t="shared" ref="G34:G65" si="1">ROUNDDOWN(IFERROR(F34*B$4,0),0)</f>
        <v>231632280</v>
      </c>
      <c r="H34" s="53"/>
    </row>
    <row r="35" spans="4:8" ht="25.2">
      <c r="D35" s="48">
        <v>34</v>
      </c>
      <c r="E35" s="49">
        <v>36618958</v>
      </c>
      <c r="F35" s="52" cm="1">
        <f t="array" ref="F35">IF($E35="","",
   ROUND($E35/$B$4,0)
   + IF(
        ROW()=ROW(INDEX($E$2:$E$184, MATCH( _xlfn.AGGREGATE(14,6,$E$2:$E$184/($E$2:$E$184&gt;1),1), $E$2:$E$184, 0))),
        $B$3 - SUMPRODUCT( ROUND($E$2:$E$184/$B$4,0) * --($E$2:$E$184&lt;&gt;"") ),
        0
     )
)</f>
        <v>52</v>
      </c>
      <c r="G35" s="51">
        <f t="shared" si="1"/>
        <v>36499632</v>
      </c>
      <c r="H35" s="53"/>
    </row>
    <row r="36" spans="4:8" ht="25.2">
      <c r="D36" s="48">
        <v>35</v>
      </c>
      <c r="E36" s="49">
        <v>51246887</v>
      </c>
      <c r="F36" s="52" cm="1">
        <f t="array" ref="F36">IF($E36="","",
   ROUND($E36/$B$4,0)
   + IF(
        ROW()=ROW(INDEX($E$2:$E$184, MATCH( _xlfn.AGGREGATE(14,6,$E$2:$E$184/($E$2:$E$184&gt;1),1), $E$2:$E$184, 0))),
        $B$3 - SUMPRODUCT( ROUND($E$2:$E$184/$B$4,0) * --($E$2:$E$184&lt;&gt;"") ),
        0
     )
)</f>
        <v>73</v>
      </c>
      <c r="G36" s="51">
        <f t="shared" si="1"/>
        <v>51239868</v>
      </c>
      <c r="H36" s="53"/>
    </row>
    <row r="37" spans="4:8" ht="25.2">
      <c r="D37" s="48">
        <v>36</v>
      </c>
      <c r="E37" s="49">
        <v>1025709851</v>
      </c>
      <c r="F37" s="52" cm="1">
        <f t="array" ref="F37">IF($E37="","",
   ROUND($E37/$B$4,0)
   + IF(
        ROW()=ROW(INDEX($E$2:$E$184, MATCH( _xlfn.AGGREGATE(14,6,$E$2:$E$184/($E$2:$E$184&gt;1),1), $E$2:$E$184, 0))),
        $B$3 - SUMPRODUCT( ROUND($E$2:$E$184/$B$4,0) * --($E$2:$E$184&lt;&gt;"") ),
        0
     )
)</f>
        <v>1461</v>
      </c>
      <c r="G37" s="51">
        <f t="shared" si="1"/>
        <v>1025499276</v>
      </c>
      <c r="H37" s="53"/>
    </row>
    <row r="38" spans="4:8" ht="25.2">
      <c r="D38" s="48">
        <v>37</v>
      </c>
      <c r="E38" s="49">
        <v>627955111</v>
      </c>
      <c r="F38" s="52" cm="1">
        <f t="array" ref="F38">IF($E38="","",
   ROUND($E38/$B$4,0)
   + IF(
        ROW()=ROW(INDEX($E$2:$E$184, MATCH( _xlfn.AGGREGATE(14,6,$E$2:$E$184/($E$2:$E$184&gt;1),1), $E$2:$E$184, 0))),
        $B$3 - SUMPRODUCT( ROUND($E$2:$E$184/$B$4,0) * --($E$2:$E$184&lt;&gt;"") ),
        0
     )
)</f>
        <v>895</v>
      </c>
      <c r="G38" s="51">
        <f t="shared" si="1"/>
        <v>628214820</v>
      </c>
      <c r="H38" s="53"/>
    </row>
    <row r="39" spans="4:8" ht="25.2">
      <c r="D39" s="24">
        <v>38</v>
      </c>
      <c r="E39" s="49"/>
      <c r="F39" s="50" t="str" cm="1">
        <f t="array" ref="F39">IF($E39="","",
   ROUND($E39/$B$4,0)
   + IF(
        ROW()=ROW(INDEX($E$2:$E$184, MATCH( _xlfn.AGGREGATE(14,6,$E$2:$E$184/($E$2:$E$184&gt;1),1), $E$2:$E$184, 0))),
        $B$3 - SUMPRODUCT( ROUND($E$2:$E$184/$B$4,0) * --($E$2:$E$184&lt;&gt;"") ),
        0
     )
)</f>
        <v/>
      </c>
      <c r="G39" s="51">
        <f t="shared" si="1"/>
        <v>0</v>
      </c>
      <c r="H39" s="53"/>
    </row>
    <row r="40" spans="4:8" ht="25.2">
      <c r="D40" s="24">
        <v>39</v>
      </c>
      <c r="E40" s="49"/>
      <c r="F40" s="50" t="str" cm="1">
        <f t="array" ref="F40">IF($E40="","",
   ROUND($E40/$B$4,0)
   + IF(
        ROW()=ROW(INDEX($E$2:$E$184, MATCH( _xlfn.AGGREGATE(14,6,$E$2:$E$184/($E$2:$E$184&gt;1),1), $E$2:$E$184, 0))),
        $B$3 - SUMPRODUCT( ROUND($E$2:$E$184/$B$4,0) * --($E$2:$E$184&lt;&gt;"") ),
        0
     )
)</f>
        <v/>
      </c>
      <c r="G40" s="51">
        <f t="shared" si="1"/>
        <v>0</v>
      </c>
      <c r="H40" s="53"/>
    </row>
    <row r="41" spans="4:8" ht="25.2">
      <c r="D41" s="24">
        <v>40</v>
      </c>
      <c r="E41" s="49"/>
      <c r="F41" s="50" t="str" cm="1">
        <f t="array" ref="F41">IF($E41="","",
   ROUND($E41/$B$4,0)
   + IF(
        ROW()=ROW(INDEX($E$2:$E$184, MATCH( _xlfn.AGGREGATE(14,6,$E$2:$E$184/($E$2:$E$184&gt;1),1), $E$2:$E$184, 0))),
        $B$3 - SUMPRODUCT( ROUND($E$2:$E$184/$B$4,0) * --($E$2:$E$184&lt;&gt;"") ),
        0
     )
)</f>
        <v/>
      </c>
      <c r="G41" s="51">
        <f t="shared" si="1"/>
        <v>0</v>
      </c>
      <c r="H41" s="53"/>
    </row>
    <row r="42" spans="4:8" ht="25.2" hidden="1">
      <c r="D42" s="24">
        <v>41</v>
      </c>
      <c r="E42" s="25"/>
      <c r="F42" s="26" t="str" cm="1">
        <f t="array" ref="F42">IF($E42="","",
   ROUND($E42/$B$4,0)
   + IF(
        ROW()=ROW(INDEX($E$2:$E$184, MATCH( _xlfn.AGGREGATE(14,6,$E$2:$E$184/($E$2:$E$184&gt;1),1), $E$2:$E$184, 0))),
        $B$3 - SUMPRODUCT( ROUND($E$2:$E$184/$B$4,0) * --($E$2:$E$184&lt;&gt;"") ),
        0
     )
)</f>
        <v/>
      </c>
      <c r="G42" s="27">
        <f t="shared" si="1"/>
        <v>0</v>
      </c>
      <c r="H42" s="53"/>
    </row>
    <row r="43" spans="4:8" ht="25.2" hidden="1">
      <c r="D43" s="24">
        <v>42</v>
      </c>
      <c r="E43" s="25"/>
      <c r="F43" s="26" t="str" cm="1">
        <f t="array" ref="F43">IF($E43="","",
   ROUND($E43/$B$4,0)
   + IF(
        ROW()=ROW(INDEX($E$2:$E$184, MATCH( _xlfn.AGGREGATE(14,6,$E$2:$E$184/($E$2:$E$184&gt;1),1), $E$2:$E$184, 0))),
        $B$3 - SUMPRODUCT( ROUND($E$2:$E$184/$B$4,0) * --($E$2:$E$184&lt;&gt;"") ),
        0
     )
)</f>
        <v/>
      </c>
      <c r="G43" s="27">
        <f t="shared" si="1"/>
        <v>0</v>
      </c>
      <c r="H43" s="53"/>
    </row>
    <row r="44" spans="4:8" ht="25.2" hidden="1">
      <c r="D44" s="24">
        <v>43</v>
      </c>
      <c r="E44" s="25"/>
      <c r="F44" s="26" t="str" cm="1">
        <f t="array" ref="F44">IF($E44="","",
   ROUND($E44/$B$4,0)
   + IF(
        ROW()=ROW(INDEX($E$2:$E$184, MATCH( _xlfn.AGGREGATE(14,6,$E$2:$E$184/($E$2:$E$184&gt;1),1), $E$2:$E$184, 0))),
        $B$3 - SUMPRODUCT( ROUND($E$2:$E$184/$B$4,0) * --($E$2:$E$184&lt;&gt;"") ),
        0
     )
)</f>
        <v/>
      </c>
      <c r="G44" s="27">
        <f t="shared" si="1"/>
        <v>0</v>
      </c>
      <c r="H44" s="53"/>
    </row>
    <row r="45" spans="4:8" ht="25.2" hidden="1">
      <c r="D45" s="24">
        <v>44</v>
      </c>
      <c r="E45" s="25"/>
      <c r="F45" s="26" t="str" cm="1">
        <f t="array" ref="F45">IF($E45="","",
   ROUND($E45/$B$4,0)
   + IF(
        ROW()=ROW(INDEX($E$2:$E$184, MATCH( _xlfn.AGGREGATE(14,6,$E$2:$E$184/($E$2:$E$184&gt;1),1), $E$2:$E$184, 0))),
        $B$3 - SUMPRODUCT( ROUND($E$2:$E$184/$B$4,0) * --($E$2:$E$184&lt;&gt;"") ),
        0
     )
)</f>
        <v/>
      </c>
      <c r="G45" s="27">
        <f t="shared" si="1"/>
        <v>0</v>
      </c>
      <c r="H45" s="53"/>
    </row>
    <row r="46" spans="4:8" ht="25.2" hidden="1">
      <c r="D46" s="24">
        <v>45</v>
      </c>
      <c r="E46" s="25"/>
      <c r="F46" s="26" t="str" cm="1">
        <f t="array" ref="F46">IF($E46="","",
   ROUND($E46/$B$4,0)
   + IF(
        ROW()=ROW(INDEX($E$2:$E$184, MATCH( _xlfn.AGGREGATE(14,6,$E$2:$E$184/($E$2:$E$184&gt;1),1), $E$2:$E$184, 0))),
        $B$3 - SUMPRODUCT( ROUND($E$2:$E$184/$B$4,0) * --($E$2:$E$184&lt;&gt;"") ),
        0
     )
)</f>
        <v/>
      </c>
      <c r="G46" s="27">
        <f t="shared" si="1"/>
        <v>0</v>
      </c>
      <c r="H46" s="53"/>
    </row>
    <row r="47" spans="4:8" ht="25.2" hidden="1">
      <c r="D47" s="24">
        <v>46</v>
      </c>
      <c r="E47" s="25"/>
      <c r="F47" s="26" t="str" cm="1">
        <f t="array" ref="F47">IF($E47="","",
   ROUND($E47/$B$4,0)
   + IF(
        ROW()=ROW(INDEX($E$2:$E$184, MATCH( _xlfn.AGGREGATE(14,6,$E$2:$E$184/($E$2:$E$184&gt;1),1), $E$2:$E$184, 0))),
        $B$3 - SUMPRODUCT( ROUND($E$2:$E$184/$B$4,0) * --($E$2:$E$184&lt;&gt;"") ),
        0
     )
)</f>
        <v/>
      </c>
      <c r="G47" s="27">
        <f t="shared" si="1"/>
        <v>0</v>
      </c>
      <c r="H47" s="53"/>
    </row>
    <row r="48" spans="4:8" ht="25.2" hidden="1">
      <c r="D48" s="24">
        <v>47</v>
      </c>
      <c r="E48" s="25"/>
      <c r="F48" s="26" t="str" cm="1">
        <f t="array" ref="F48">IF($E48="","",
   ROUND($E48/$B$4,0)
   + IF(
        ROW()=ROW(INDEX($E$2:$E$184, MATCH( _xlfn.AGGREGATE(14,6,$E$2:$E$184/($E$2:$E$184&gt;1),1), $E$2:$E$184, 0))),
        $B$3 - SUMPRODUCT( ROUND($E$2:$E$184/$B$4,0) * --($E$2:$E$184&lt;&gt;"") ),
        0
     )
)</f>
        <v/>
      </c>
      <c r="G48" s="27">
        <f t="shared" si="1"/>
        <v>0</v>
      </c>
      <c r="H48" s="53"/>
    </row>
    <row r="49" spans="4:8" ht="25.2" hidden="1">
      <c r="D49" s="24">
        <v>48</v>
      </c>
      <c r="E49" s="25"/>
      <c r="F49" s="26" t="str" cm="1">
        <f t="array" ref="F49">IF($E49="","",
   ROUND($E49/$B$4,0)
   + IF(
        ROW()=ROW(INDEX($E$2:$E$184, MATCH( _xlfn.AGGREGATE(14,6,$E$2:$E$184/($E$2:$E$184&gt;1),1), $E$2:$E$184, 0))),
        $B$3 - SUMPRODUCT( ROUND($E$2:$E$184/$B$4,0) * --($E$2:$E$184&lt;&gt;"") ),
        0
     )
)</f>
        <v/>
      </c>
      <c r="G49" s="27">
        <f t="shared" si="1"/>
        <v>0</v>
      </c>
      <c r="H49" s="53"/>
    </row>
    <row r="50" spans="4:8" ht="25.2" hidden="1">
      <c r="D50" s="24">
        <v>49</v>
      </c>
      <c r="E50" s="25"/>
      <c r="F50" s="26" t="str" cm="1">
        <f t="array" ref="F50">IF($E50="","",
   ROUND($E50/$B$4,0)
   + IF(
        ROW()=ROW(INDEX($E$2:$E$184, MATCH( _xlfn.AGGREGATE(14,6,$E$2:$E$184/($E$2:$E$184&gt;1),1), $E$2:$E$184, 0))),
        $B$3 - SUMPRODUCT( ROUND($E$2:$E$184/$B$4,0) * --($E$2:$E$184&lt;&gt;"") ),
        0
     )
)</f>
        <v/>
      </c>
      <c r="G50" s="27">
        <f t="shared" si="1"/>
        <v>0</v>
      </c>
      <c r="H50" s="53"/>
    </row>
    <row r="51" spans="4:8" ht="25.2" hidden="1">
      <c r="D51" s="24">
        <v>50</v>
      </c>
      <c r="E51" s="25"/>
      <c r="F51" s="26" t="str" cm="1">
        <f t="array" ref="F51">IF($E51="","",
   ROUND($E51/$B$4,0)
   + IF(
        ROW()=ROW(INDEX($E$2:$E$184, MATCH( _xlfn.AGGREGATE(14,6,$E$2:$E$184/($E$2:$E$184&gt;1),1), $E$2:$E$184, 0))),
        $B$3 - SUMPRODUCT( ROUND($E$2:$E$184/$B$4,0) * --($E$2:$E$184&lt;&gt;"") ),
        0
     )
)</f>
        <v/>
      </c>
      <c r="G51" s="27">
        <f t="shared" si="1"/>
        <v>0</v>
      </c>
      <c r="H51" s="53"/>
    </row>
    <row r="52" spans="4:8" ht="25.2" hidden="1">
      <c r="D52" s="24">
        <v>51</v>
      </c>
      <c r="E52" s="25"/>
      <c r="F52" s="26" t="str" cm="1">
        <f t="array" ref="F52">IF($E52="","",
   ROUND($E52/$B$4,0)
   + IF(
        ROW()=ROW(INDEX($E$2:$E$184, MATCH( _xlfn.AGGREGATE(14,6,$E$2:$E$184/($E$2:$E$184&gt;1),1), $E$2:$E$184, 0))),
        $B$3 - SUMPRODUCT( ROUND($E$2:$E$184/$B$4,0) * --($E$2:$E$184&lt;&gt;"") ),
        0
     )
)</f>
        <v/>
      </c>
      <c r="G52" s="27">
        <f t="shared" si="1"/>
        <v>0</v>
      </c>
      <c r="H52" s="53"/>
    </row>
    <row r="53" spans="4:8" ht="25.2" hidden="1">
      <c r="D53" s="24">
        <v>52</v>
      </c>
      <c r="E53" s="25"/>
      <c r="F53" s="26" t="str" cm="1">
        <f t="array" ref="F53">IF($E53="","",
   ROUND($E53/$B$4,0)
   + IF(
        ROW()=ROW(INDEX($E$2:$E$184, MATCH( _xlfn.AGGREGATE(14,6,$E$2:$E$184/($E$2:$E$184&gt;1),1), $E$2:$E$184, 0))),
        $B$3 - SUMPRODUCT( ROUND($E$2:$E$184/$B$4,0) * --($E$2:$E$184&lt;&gt;"") ),
        0
     )
)</f>
        <v/>
      </c>
      <c r="G53" s="27">
        <f t="shared" si="1"/>
        <v>0</v>
      </c>
      <c r="H53" s="53"/>
    </row>
    <row r="54" spans="4:8" ht="25.2" hidden="1">
      <c r="D54" s="24">
        <v>53</v>
      </c>
      <c r="E54" s="25"/>
      <c r="F54" s="26" t="str" cm="1">
        <f t="array" ref="F54">IF($E54="","",
   ROUND($E54/$B$4,0)
   + IF(
        ROW()=ROW(INDEX($E$2:$E$184, MATCH( _xlfn.AGGREGATE(14,6,$E$2:$E$184/($E$2:$E$184&gt;1),1), $E$2:$E$184, 0))),
        $B$3 - SUMPRODUCT( ROUND($E$2:$E$184/$B$4,0) * --($E$2:$E$184&lt;&gt;"") ),
        0
     )
)</f>
        <v/>
      </c>
      <c r="G54" s="27">
        <f t="shared" si="1"/>
        <v>0</v>
      </c>
      <c r="H54" s="53"/>
    </row>
    <row r="55" spans="4:8" ht="25.2" hidden="1">
      <c r="D55" s="24">
        <v>54</v>
      </c>
      <c r="E55" s="25"/>
      <c r="F55" s="26" t="str" cm="1">
        <f t="array" ref="F55">IF($E55="","",
   ROUND($E55/$B$4,0)
   + IF(
        ROW()=ROW(INDEX($E$2:$E$184, MATCH( _xlfn.AGGREGATE(14,6,$E$2:$E$184/($E$2:$E$184&gt;1),1), $E$2:$E$184, 0))),
        $B$3 - SUMPRODUCT( ROUND($E$2:$E$184/$B$4,0) * --($E$2:$E$184&lt;&gt;"") ),
        0
     )
)</f>
        <v/>
      </c>
      <c r="G55" s="27">
        <f t="shared" si="1"/>
        <v>0</v>
      </c>
      <c r="H55" s="53"/>
    </row>
    <row r="56" spans="4:8" ht="25.2" hidden="1">
      <c r="D56" s="24">
        <v>55</v>
      </c>
      <c r="E56" s="25"/>
      <c r="F56" s="26" t="str" cm="1">
        <f t="array" ref="F56">IF($E56="","",
   ROUND($E56/$B$4,0)
   + IF(
        ROW()=ROW(INDEX($E$2:$E$184, MATCH( _xlfn.AGGREGATE(14,6,$E$2:$E$184/($E$2:$E$184&gt;1),1), $E$2:$E$184, 0))),
        $B$3 - SUMPRODUCT( ROUND($E$2:$E$184/$B$4,0) * --($E$2:$E$184&lt;&gt;"") ),
        0
     )
)</f>
        <v/>
      </c>
      <c r="G56" s="27">
        <f t="shared" si="1"/>
        <v>0</v>
      </c>
      <c r="H56" s="53"/>
    </row>
    <row r="57" spans="4:8" ht="25.2" hidden="1">
      <c r="D57" s="24">
        <v>56</v>
      </c>
      <c r="E57" s="25"/>
      <c r="F57" s="26" t="str" cm="1">
        <f t="array" ref="F57">IF($E57="","",
   ROUND($E57/$B$4,0)
   + IF(
        ROW()=ROW(INDEX($E$2:$E$184, MATCH( _xlfn.AGGREGATE(14,6,$E$2:$E$184/($E$2:$E$184&gt;1),1), $E$2:$E$184, 0))),
        $B$3 - SUMPRODUCT( ROUND($E$2:$E$184/$B$4,0) * --($E$2:$E$184&lt;&gt;"") ),
        0
     )
)</f>
        <v/>
      </c>
      <c r="G57" s="27">
        <f t="shared" si="1"/>
        <v>0</v>
      </c>
      <c r="H57" s="53"/>
    </row>
    <row r="58" spans="4:8" ht="25.2" hidden="1">
      <c r="D58" s="24">
        <v>57</v>
      </c>
      <c r="E58" s="25"/>
      <c r="F58" s="26" t="str" cm="1">
        <f t="array" ref="F58">IF($E58="","",
   ROUND($E58/$B$4,0)
   + IF(
        ROW()=ROW(INDEX($E$2:$E$184, MATCH( _xlfn.AGGREGATE(14,6,$E$2:$E$184/($E$2:$E$184&gt;1),1), $E$2:$E$184, 0))),
        $B$3 - SUMPRODUCT( ROUND($E$2:$E$184/$B$4,0) * --($E$2:$E$184&lt;&gt;"") ),
        0
     )
)</f>
        <v/>
      </c>
      <c r="G58" s="27">
        <f t="shared" si="1"/>
        <v>0</v>
      </c>
      <c r="H58" s="53"/>
    </row>
    <row r="59" spans="4:8" ht="25.2" hidden="1">
      <c r="D59" s="24">
        <v>58</v>
      </c>
      <c r="E59" s="25"/>
      <c r="F59" s="26" t="str" cm="1">
        <f t="array" ref="F59">IF($E59="","",
   ROUND($E59/$B$4,0)
   + IF(
        ROW()=ROW(INDEX($E$2:$E$184, MATCH( _xlfn.AGGREGATE(14,6,$E$2:$E$184/($E$2:$E$184&gt;1),1), $E$2:$E$184, 0))),
        $B$3 - SUMPRODUCT( ROUND($E$2:$E$184/$B$4,0) * --($E$2:$E$184&lt;&gt;"") ),
        0
     )
)</f>
        <v/>
      </c>
      <c r="G59" s="27">
        <f t="shared" si="1"/>
        <v>0</v>
      </c>
      <c r="H59" s="53"/>
    </row>
    <row r="60" spans="4:8" ht="25.2" hidden="1">
      <c r="D60" s="24">
        <v>59</v>
      </c>
      <c r="E60" s="25"/>
      <c r="F60" s="26" t="str" cm="1">
        <f t="array" ref="F60">IF($E60="","",
   ROUND($E60/$B$4,0)
   + IF(
        ROW()=ROW(INDEX($E$2:$E$184, MATCH( _xlfn.AGGREGATE(14,6,$E$2:$E$184/($E$2:$E$184&gt;1),1), $E$2:$E$184, 0))),
        $B$3 - SUMPRODUCT( ROUND($E$2:$E$184/$B$4,0) * --($E$2:$E$184&lt;&gt;"") ),
        0
     )
)</f>
        <v/>
      </c>
      <c r="G60" s="27">
        <f t="shared" si="1"/>
        <v>0</v>
      </c>
      <c r="H60" s="53"/>
    </row>
    <row r="61" spans="4:8" ht="25.2" hidden="1">
      <c r="D61" s="24">
        <v>60</v>
      </c>
      <c r="E61" s="25"/>
      <c r="F61" s="26" t="str" cm="1">
        <f t="array" ref="F61">IF($E61="","",
   ROUND($E61/$B$4,0)
   + IF(
        ROW()=ROW(INDEX($E$2:$E$184, MATCH( _xlfn.AGGREGATE(14,6,$E$2:$E$184/($E$2:$E$184&gt;1),1), $E$2:$E$184, 0))),
        $B$3 - SUMPRODUCT( ROUND($E$2:$E$184/$B$4,0) * --($E$2:$E$184&lt;&gt;"") ),
        0
     )
)</f>
        <v/>
      </c>
      <c r="G61" s="27">
        <f t="shared" si="1"/>
        <v>0</v>
      </c>
      <c r="H61" s="53"/>
    </row>
    <row r="62" spans="4:8" ht="25.2" hidden="1">
      <c r="D62" s="24">
        <v>61</v>
      </c>
      <c r="E62" s="25"/>
      <c r="F62" s="26" t="str" cm="1">
        <f t="array" ref="F62">IF($E62="","",
   ROUND($E62/$B$4,0)
   + IF(
        ROW()=ROW(INDEX($E$2:$E$184, MATCH( _xlfn.AGGREGATE(14,6,$E$2:$E$184/($E$2:$E$184&gt;1),1), $E$2:$E$184, 0))),
        $B$3 - SUMPRODUCT( ROUND($E$2:$E$184/$B$4,0) * --($E$2:$E$184&lt;&gt;"") ),
        0
     )
)</f>
        <v/>
      </c>
      <c r="G62" s="27">
        <f t="shared" si="1"/>
        <v>0</v>
      </c>
      <c r="H62" s="53"/>
    </row>
    <row r="63" spans="4:8" ht="25.2" hidden="1">
      <c r="D63" s="24">
        <v>62</v>
      </c>
      <c r="E63" s="25"/>
      <c r="F63" s="26" t="str" cm="1">
        <f t="array" ref="F63">IF($E63="","",
   ROUND($E63/$B$4,0)
   + IF(
        ROW()=ROW(INDEX($E$2:$E$184, MATCH( _xlfn.AGGREGATE(14,6,$E$2:$E$184/($E$2:$E$184&gt;1),1), $E$2:$E$184, 0))),
        $B$3 - SUMPRODUCT( ROUND($E$2:$E$184/$B$4,0) * --($E$2:$E$184&lt;&gt;"") ),
        0
     )
)</f>
        <v/>
      </c>
      <c r="G63" s="27">
        <f t="shared" si="1"/>
        <v>0</v>
      </c>
      <c r="H63" s="53"/>
    </row>
    <row r="64" spans="4:8" ht="25.2" hidden="1">
      <c r="D64" s="24">
        <v>63</v>
      </c>
      <c r="E64" s="25"/>
      <c r="F64" s="26" t="str" cm="1">
        <f t="array" ref="F64">IF($E64="","",
   ROUND($E64/$B$4,0)
   + IF(
        ROW()=ROW(INDEX($E$2:$E$184, MATCH( _xlfn.AGGREGATE(14,6,$E$2:$E$184/($E$2:$E$184&gt;1),1), $E$2:$E$184, 0))),
        $B$3 - SUMPRODUCT( ROUND($E$2:$E$184/$B$4,0) * --($E$2:$E$184&lt;&gt;"") ),
        0
     )
)</f>
        <v/>
      </c>
      <c r="G64" s="27">
        <f t="shared" si="1"/>
        <v>0</v>
      </c>
      <c r="H64" s="53"/>
    </row>
    <row r="65" spans="4:8" ht="25.2" hidden="1">
      <c r="D65" s="24">
        <v>64</v>
      </c>
      <c r="E65" s="25"/>
      <c r="F65" s="26" t="str" cm="1">
        <f t="array" ref="F65">IF($E65="","",
   ROUND($E65/$B$4,0)
   + IF(
        ROW()=ROW(INDEX($E$2:$E$184, MATCH( _xlfn.AGGREGATE(14,6,$E$2:$E$184/($E$2:$E$184&gt;1),1), $E$2:$E$184, 0))),
        $B$3 - SUMPRODUCT( ROUND($E$2:$E$184/$B$4,0) * --($E$2:$E$184&lt;&gt;"") ),
        0
     )
)</f>
        <v/>
      </c>
      <c r="G65" s="27">
        <f t="shared" si="1"/>
        <v>0</v>
      </c>
      <c r="H65" s="53"/>
    </row>
    <row r="66" spans="4:8" ht="25.2" hidden="1">
      <c r="D66" s="24">
        <v>65</v>
      </c>
      <c r="E66" s="25"/>
      <c r="F66" s="26" t="str" cm="1">
        <f t="array" ref="F66">IF($E66="","",
   ROUND($E66/$B$4,0)
   + IF(
        ROW()=ROW(INDEX($E$2:$E$184, MATCH( _xlfn.AGGREGATE(14,6,$E$2:$E$184/($E$2:$E$184&gt;1),1), $E$2:$E$184, 0))),
        $B$3 - SUMPRODUCT( ROUND($E$2:$E$184/$B$4,0) * --($E$2:$E$184&lt;&gt;"") ),
        0
     )
)</f>
        <v/>
      </c>
      <c r="G66" s="27">
        <f t="shared" ref="G66:G97" si="2">ROUNDDOWN(IFERROR(F66*B$4,0),0)</f>
        <v>0</v>
      </c>
      <c r="H66" s="53"/>
    </row>
    <row r="67" spans="4:8" ht="25.2" hidden="1">
      <c r="D67" s="24">
        <v>66</v>
      </c>
      <c r="E67" s="25"/>
      <c r="F67" s="26" t="str" cm="1">
        <f t="array" ref="F67">IF($E67="","",
   ROUND($E67/$B$4,0)
   + IF(
        ROW()=ROW(INDEX($E$2:$E$184, MATCH( _xlfn.AGGREGATE(14,6,$E$2:$E$184/($E$2:$E$184&gt;1),1), $E$2:$E$184, 0))),
        $B$3 - SUMPRODUCT( ROUND($E$2:$E$184/$B$4,0) * --($E$2:$E$184&lt;&gt;"") ),
        0
     )
)</f>
        <v/>
      </c>
      <c r="G67" s="27">
        <f t="shared" si="2"/>
        <v>0</v>
      </c>
      <c r="H67" s="53"/>
    </row>
    <row r="68" spans="4:8" ht="25.2" hidden="1">
      <c r="D68" s="24">
        <v>67</v>
      </c>
      <c r="E68" s="25"/>
      <c r="F68" s="26" t="str" cm="1">
        <f t="array" ref="F68">IF($E68="","",
   ROUND($E68/$B$4,0)
   + IF(
        ROW()=ROW(INDEX($E$2:$E$184, MATCH( _xlfn.AGGREGATE(14,6,$E$2:$E$184/($E$2:$E$184&gt;1),1), $E$2:$E$184, 0))),
        $B$3 - SUMPRODUCT( ROUND($E$2:$E$184/$B$4,0) * --($E$2:$E$184&lt;&gt;"") ),
        0
     )
)</f>
        <v/>
      </c>
      <c r="G68" s="27">
        <f t="shared" si="2"/>
        <v>0</v>
      </c>
      <c r="H68" s="53"/>
    </row>
    <row r="69" spans="4:8" ht="25.2" hidden="1">
      <c r="D69" s="24">
        <v>68</v>
      </c>
      <c r="E69" s="25"/>
      <c r="F69" s="26" t="str" cm="1">
        <f t="array" ref="F69">IF($E69="","",
   ROUND($E69/$B$4,0)
   + IF(
        ROW()=ROW(INDEX($E$2:$E$184, MATCH( _xlfn.AGGREGATE(14,6,$E$2:$E$184/($E$2:$E$184&gt;1),1), $E$2:$E$184, 0))),
        $B$3 - SUMPRODUCT( ROUND($E$2:$E$184/$B$4,0) * --($E$2:$E$184&lt;&gt;"") ),
        0
     )
)</f>
        <v/>
      </c>
      <c r="G69" s="27">
        <f t="shared" si="2"/>
        <v>0</v>
      </c>
      <c r="H69" s="53"/>
    </row>
    <row r="70" spans="4:8" ht="25.2" hidden="1">
      <c r="D70" s="24">
        <v>69</v>
      </c>
      <c r="E70" s="25"/>
      <c r="F70" s="26" t="str" cm="1">
        <f t="array" ref="F70">IF($E70="","",
   ROUND($E70/$B$4,0)
   + IF(
        ROW()=ROW(INDEX($E$2:$E$184, MATCH( _xlfn.AGGREGATE(14,6,$E$2:$E$184/($E$2:$E$184&gt;1),1), $E$2:$E$184, 0))),
        $B$3 - SUMPRODUCT( ROUND($E$2:$E$184/$B$4,0) * --($E$2:$E$184&lt;&gt;"") ),
        0
     )
)</f>
        <v/>
      </c>
      <c r="G70" s="27">
        <f t="shared" si="2"/>
        <v>0</v>
      </c>
      <c r="H70" s="53"/>
    </row>
    <row r="71" spans="4:8" ht="25.2" hidden="1">
      <c r="D71" s="24">
        <v>70</v>
      </c>
      <c r="E71" s="25"/>
      <c r="F71" s="26" t="str" cm="1">
        <f t="array" ref="F71">IF($E71="","",
   ROUND($E71/$B$4,0)
   + IF(
        ROW()=ROW(INDEX($E$2:$E$184, MATCH( _xlfn.AGGREGATE(14,6,$E$2:$E$184/($E$2:$E$184&gt;1),1), $E$2:$E$184, 0))),
        $B$3 - SUMPRODUCT( ROUND($E$2:$E$184/$B$4,0) * --($E$2:$E$184&lt;&gt;"") ),
        0
     )
)</f>
        <v/>
      </c>
      <c r="G71" s="27">
        <f t="shared" si="2"/>
        <v>0</v>
      </c>
      <c r="H71" s="53"/>
    </row>
    <row r="72" spans="4:8" ht="25.2" hidden="1">
      <c r="D72" s="24">
        <v>71</v>
      </c>
      <c r="E72" s="25"/>
      <c r="F72" s="26" t="str" cm="1">
        <f t="array" ref="F72">IF($E72="","",
   ROUND($E72/$B$4,0)
   + IF(
        ROW()=ROW(INDEX($E$2:$E$184, MATCH( _xlfn.AGGREGATE(14,6,$E$2:$E$184/($E$2:$E$184&gt;1),1), $E$2:$E$184, 0))),
        $B$3 - SUMPRODUCT( ROUND($E$2:$E$184/$B$4,0) * --($E$2:$E$184&lt;&gt;"") ),
        0
     )
)</f>
        <v/>
      </c>
      <c r="G72" s="27">
        <f t="shared" si="2"/>
        <v>0</v>
      </c>
      <c r="H72" s="53"/>
    </row>
    <row r="73" spans="4:8" ht="25.2" hidden="1">
      <c r="D73" s="24">
        <v>72</v>
      </c>
      <c r="E73" s="25"/>
      <c r="F73" s="26" t="str" cm="1">
        <f t="array" ref="F73">IF($E73="","",
   ROUND($E73/$B$4,0)
   + IF(
        ROW()=ROW(INDEX($E$2:$E$184, MATCH( _xlfn.AGGREGATE(14,6,$E$2:$E$184/($E$2:$E$184&gt;1),1), $E$2:$E$184, 0))),
        $B$3 - SUMPRODUCT( ROUND($E$2:$E$184/$B$4,0) * --($E$2:$E$184&lt;&gt;"") ),
        0
     )
)</f>
        <v/>
      </c>
      <c r="G73" s="27">
        <f t="shared" si="2"/>
        <v>0</v>
      </c>
      <c r="H73" s="53"/>
    </row>
    <row r="74" spans="4:8" ht="25.2" hidden="1">
      <c r="D74" s="24">
        <v>73</v>
      </c>
      <c r="E74" s="25"/>
      <c r="F74" s="26" t="str" cm="1">
        <f t="array" ref="F74">IF($E74="","",
   ROUND($E74/$B$4,0)
   + IF(
        ROW()=ROW(INDEX($E$2:$E$184, MATCH( _xlfn.AGGREGATE(14,6,$E$2:$E$184/($E$2:$E$184&gt;1),1), $E$2:$E$184, 0))),
        $B$3 - SUMPRODUCT( ROUND($E$2:$E$184/$B$4,0) * --($E$2:$E$184&lt;&gt;"") ),
        0
     )
)</f>
        <v/>
      </c>
      <c r="G74" s="27">
        <f t="shared" si="2"/>
        <v>0</v>
      </c>
      <c r="H74" s="53"/>
    </row>
    <row r="75" spans="4:8" ht="25.2" hidden="1">
      <c r="D75" s="24">
        <v>74</v>
      </c>
      <c r="E75" s="25"/>
      <c r="F75" s="26" t="str" cm="1">
        <f t="array" ref="F75">IF($E75="","",
   ROUND($E75/$B$4,0)
   + IF(
        ROW()=ROW(INDEX($E$2:$E$184, MATCH( _xlfn.AGGREGATE(14,6,$E$2:$E$184/($E$2:$E$184&gt;1),1), $E$2:$E$184, 0))),
        $B$3 - SUMPRODUCT( ROUND($E$2:$E$184/$B$4,0) * --($E$2:$E$184&lt;&gt;"") ),
        0
     )
)</f>
        <v/>
      </c>
      <c r="G75" s="27">
        <f t="shared" si="2"/>
        <v>0</v>
      </c>
      <c r="H75" s="53"/>
    </row>
    <row r="76" spans="4:8" ht="25.2" hidden="1">
      <c r="D76" s="24">
        <v>75</v>
      </c>
      <c r="E76" s="25"/>
      <c r="F76" s="26" t="str" cm="1">
        <f t="array" ref="F76">IF($E76="","",
   ROUND($E76/$B$4,0)
   + IF(
        ROW()=ROW(INDEX($E$2:$E$184, MATCH( _xlfn.AGGREGATE(14,6,$E$2:$E$184/($E$2:$E$184&gt;1),1), $E$2:$E$184, 0))),
        $B$3 - SUMPRODUCT( ROUND($E$2:$E$184/$B$4,0) * --($E$2:$E$184&lt;&gt;"") ),
        0
     )
)</f>
        <v/>
      </c>
      <c r="G76" s="27">
        <f t="shared" si="2"/>
        <v>0</v>
      </c>
      <c r="H76" s="53"/>
    </row>
    <row r="77" spans="4:8" ht="25.2" hidden="1">
      <c r="D77" s="24">
        <v>76</v>
      </c>
      <c r="E77" s="25"/>
      <c r="F77" s="26" t="str" cm="1">
        <f t="array" ref="F77">IF($E77="","",
   ROUND($E77/$B$4,0)
   + IF(
        ROW()=ROW(INDEX($E$2:$E$184, MATCH( _xlfn.AGGREGATE(14,6,$E$2:$E$184/($E$2:$E$184&gt;1),1), $E$2:$E$184, 0))),
        $B$3 - SUMPRODUCT( ROUND($E$2:$E$184/$B$4,0) * --($E$2:$E$184&lt;&gt;"") ),
        0
     )
)</f>
        <v/>
      </c>
      <c r="G77" s="27">
        <f t="shared" si="2"/>
        <v>0</v>
      </c>
      <c r="H77" s="53"/>
    </row>
    <row r="78" spans="4:8" ht="25.2" hidden="1">
      <c r="D78" s="24">
        <v>77</v>
      </c>
      <c r="E78" s="25"/>
      <c r="F78" s="26" t="str" cm="1">
        <f t="array" ref="F78">IF($E78="","",
   ROUND($E78/$B$4,0)
   + IF(
        ROW()=ROW(INDEX($E$2:$E$184, MATCH( _xlfn.AGGREGATE(14,6,$E$2:$E$184/($E$2:$E$184&gt;1),1), $E$2:$E$184, 0))),
        $B$3 - SUMPRODUCT( ROUND($E$2:$E$184/$B$4,0) * --($E$2:$E$184&lt;&gt;"") ),
        0
     )
)</f>
        <v/>
      </c>
      <c r="G78" s="27">
        <f t="shared" si="2"/>
        <v>0</v>
      </c>
      <c r="H78" s="53"/>
    </row>
    <row r="79" spans="4:8" ht="25.2" hidden="1">
      <c r="D79" s="24">
        <v>78</v>
      </c>
      <c r="E79" s="25"/>
      <c r="F79" s="26" t="str" cm="1">
        <f t="array" ref="F79">IF($E79="","",
   ROUND($E79/$B$4,0)
   + IF(
        ROW()=ROW(INDEX($E$2:$E$184, MATCH( _xlfn.AGGREGATE(14,6,$E$2:$E$184/($E$2:$E$184&gt;1),1), $E$2:$E$184, 0))),
        $B$3 - SUMPRODUCT( ROUND($E$2:$E$184/$B$4,0) * --($E$2:$E$184&lt;&gt;"") ),
        0
     )
)</f>
        <v/>
      </c>
      <c r="G79" s="27">
        <f t="shared" si="2"/>
        <v>0</v>
      </c>
      <c r="H79" s="53"/>
    </row>
    <row r="80" spans="4:8" ht="25.2" hidden="1">
      <c r="D80" s="24">
        <v>79</v>
      </c>
      <c r="E80" s="25"/>
      <c r="F80" s="26" t="str" cm="1">
        <f t="array" ref="F80">IF($E80="","",
   ROUND($E80/$B$4,0)
   + IF(
        ROW()=ROW(INDEX($E$2:$E$184, MATCH( _xlfn.AGGREGATE(14,6,$E$2:$E$184/($E$2:$E$184&gt;1),1), $E$2:$E$184, 0))),
        $B$3 - SUMPRODUCT( ROUND($E$2:$E$184/$B$4,0) * --($E$2:$E$184&lt;&gt;"") ),
        0
     )
)</f>
        <v/>
      </c>
      <c r="G80" s="27">
        <f t="shared" si="2"/>
        <v>0</v>
      </c>
      <c r="H80" s="53"/>
    </row>
    <row r="81" spans="4:8" ht="25.2" hidden="1">
      <c r="D81" s="24">
        <v>80</v>
      </c>
      <c r="E81" s="25"/>
      <c r="F81" s="26" t="str" cm="1">
        <f t="array" ref="F81">IF($E81="","",
   ROUND($E81/$B$4,0)
   + IF(
        ROW()=ROW(INDEX($E$2:$E$184, MATCH( _xlfn.AGGREGATE(14,6,$E$2:$E$184/($E$2:$E$184&gt;1),1), $E$2:$E$184, 0))),
        $B$3 - SUMPRODUCT( ROUND($E$2:$E$184/$B$4,0) * --($E$2:$E$184&lt;&gt;"") ),
        0
     )
)</f>
        <v/>
      </c>
      <c r="G81" s="27">
        <f t="shared" si="2"/>
        <v>0</v>
      </c>
      <c r="H81" s="53"/>
    </row>
    <row r="82" spans="4:8" ht="25.2" hidden="1">
      <c r="D82" s="24">
        <v>81</v>
      </c>
      <c r="E82" s="25"/>
      <c r="F82" s="26" t="str" cm="1">
        <f t="array" ref="F82">IF($E82="","",
   ROUND($E82/$B$4,0)
   + IF(
        ROW()=ROW(INDEX($E$2:$E$184, MATCH( _xlfn.AGGREGATE(14,6,$E$2:$E$184/($E$2:$E$184&gt;1),1), $E$2:$E$184, 0))),
        $B$3 - SUMPRODUCT( ROUND($E$2:$E$184/$B$4,0) * --($E$2:$E$184&lt;&gt;"") ),
        0
     )
)</f>
        <v/>
      </c>
      <c r="G82" s="27">
        <f t="shared" si="2"/>
        <v>0</v>
      </c>
      <c r="H82" s="53"/>
    </row>
    <row r="83" spans="4:8" ht="25.2" hidden="1">
      <c r="D83" s="24">
        <v>82</v>
      </c>
      <c r="E83" s="25"/>
      <c r="F83" s="26" t="str" cm="1">
        <f t="array" ref="F83">IF($E83="","",
   ROUND($E83/$B$4,0)
   + IF(
        ROW()=ROW(INDEX($E$2:$E$184, MATCH( _xlfn.AGGREGATE(14,6,$E$2:$E$184/($E$2:$E$184&gt;1),1), $E$2:$E$184, 0))),
        $B$3 - SUMPRODUCT( ROUND($E$2:$E$184/$B$4,0) * --($E$2:$E$184&lt;&gt;"") ),
        0
     )
)</f>
        <v/>
      </c>
      <c r="G83" s="27">
        <f t="shared" si="2"/>
        <v>0</v>
      </c>
      <c r="H83" s="53"/>
    </row>
    <row r="84" spans="4:8" ht="25.2" hidden="1">
      <c r="D84" s="24">
        <v>83</v>
      </c>
      <c r="E84" s="25"/>
      <c r="F84" s="26" t="str" cm="1">
        <f t="array" ref="F84">IF($E84="","",
   ROUND($E84/$B$4,0)
   + IF(
        ROW()=ROW(INDEX($E$2:$E$184, MATCH( _xlfn.AGGREGATE(14,6,$E$2:$E$184/($E$2:$E$184&gt;1),1), $E$2:$E$184, 0))),
        $B$3 - SUMPRODUCT( ROUND($E$2:$E$184/$B$4,0) * --($E$2:$E$184&lt;&gt;"") ),
        0
     )
)</f>
        <v/>
      </c>
      <c r="G84" s="27">
        <f t="shared" si="2"/>
        <v>0</v>
      </c>
      <c r="H84" s="53"/>
    </row>
    <row r="85" spans="4:8" ht="25.2" hidden="1">
      <c r="D85" s="24">
        <v>84</v>
      </c>
      <c r="E85" s="25"/>
      <c r="F85" s="26" t="str" cm="1">
        <f t="array" ref="F85">IF($E85="","",
   ROUND($E85/$B$4,0)
   + IF(
        ROW()=ROW(INDEX($E$2:$E$184, MATCH( _xlfn.AGGREGATE(14,6,$E$2:$E$184/($E$2:$E$184&gt;1),1), $E$2:$E$184, 0))),
        $B$3 - SUMPRODUCT( ROUND($E$2:$E$184/$B$4,0) * --($E$2:$E$184&lt;&gt;"") ),
        0
     )
)</f>
        <v/>
      </c>
      <c r="G85" s="27">
        <f t="shared" si="2"/>
        <v>0</v>
      </c>
      <c r="H85" s="53"/>
    </row>
    <row r="86" spans="4:8" ht="25.2" hidden="1">
      <c r="D86" s="24">
        <v>85</v>
      </c>
      <c r="E86" s="25"/>
      <c r="F86" s="26" t="str" cm="1">
        <f t="array" ref="F86">IF($E86="","",
   ROUND($E86/$B$4,0)
   + IF(
        ROW()=ROW(INDEX($E$2:$E$184, MATCH( _xlfn.AGGREGATE(14,6,$E$2:$E$184/($E$2:$E$184&gt;1),1), $E$2:$E$184, 0))),
        $B$3 - SUMPRODUCT( ROUND($E$2:$E$184/$B$4,0) * --($E$2:$E$184&lt;&gt;"") ),
        0
     )
)</f>
        <v/>
      </c>
      <c r="G86" s="27">
        <f t="shared" si="2"/>
        <v>0</v>
      </c>
      <c r="H86" s="53"/>
    </row>
    <row r="87" spans="4:8" ht="25.2" hidden="1">
      <c r="D87" s="24">
        <v>86</v>
      </c>
      <c r="E87" s="25"/>
      <c r="F87" s="26" t="str" cm="1">
        <f t="array" ref="F87">IF($E87="","",
   ROUND($E87/$B$4,0)
   + IF(
        ROW()=ROW(INDEX($E$2:$E$184, MATCH( _xlfn.AGGREGATE(14,6,$E$2:$E$184/($E$2:$E$184&gt;1),1), $E$2:$E$184, 0))),
        $B$3 - SUMPRODUCT( ROUND($E$2:$E$184/$B$4,0) * --($E$2:$E$184&lt;&gt;"") ),
        0
     )
)</f>
        <v/>
      </c>
      <c r="G87" s="27">
        <f t="shared" si="2"/>
        <v>0</v>
      </c>
      <c r="H87" s="53"/>
    </row>
    <row r="88" spans="4:8" ht="25.2" hidden="1">
      <c r="D88" s="24">
        <v>87</v>
      </c>
      <c r="E88" s="25"/>
      <c r="F88" s="26" t="str" cm="1">
        <f t="array" ref="F88">IF($E88="","",
   ROUND($E88/$B$4,0)
   + IF(
        ROW()=ROW(INDEX($E$2:$E$184, MATCH( _xlfn.AGGREGATE(14,6,$E$2:$E$184/($E$2:$E$184&gt;1),1), $E$2:$E$184, 0))),
        $B$3 - SUMPRODUCT( ROUND($E$2:$E$184/$B$4,0) * --($E$2:$E$184&lt;&gt;"") ),
        0
     )
)</f>
        <v/>
      </c>
      <c r="G88" s="27">
        <f t="shared" si="2"/>
        <v>0</v>
      </c>
      <c r="H88" s="53"/>
    </row>
    <row r="89" spans="4:8" ht="25.2" hidden="1">
      <c r="D89" s="24">
        <v>88</v>
      </c>
      <c r="E89" s="25"/>
      <c r="F89" s="26" t="str" cm="1">
        <f t="array" ref="F89">IF($E89="","",
   ROUND($E89/$B$4,0)
   + IF(
        ROW()=ROW(INDEX($E$2:$E$184, MATCH( _xlfn.AGGREGATE(14,6,$E$2:$E$184/($E$2:$E$184&gt;1),1), $E$2:$E$184, 0))),
        $B$3 - SUMPRODUCT( ROUND($E$2:$E$184/$B$4,0) * --($E$2:$E$184&lt;&gt;"") ),
        0
     )
)</f>
        <v/>
      </c>
      <c r="G89" s="27">
        <f t="shared" si="2"/>
        <v>0</v>
      </c>
      <c r="H89" s="53"/>
    </row>
    <row r="90" spans="4:8" ht="25.2" hidden="1">
      <c r="D90" s="24">
        <v>89</v>
      </c>
      <c r="E90" s="25"/>
      <c r="F90" s="26" t="str" cm="1">
        <f t="array" ref="F90">IF($E90="","",
   ROUND($E90/$B$4,0)
   + IF(
        ROW()=ROW(INDEX($E$2:$E$184, MATCH( _xlfn.AGGREGATE(14,6,$E$2:$E$184/($E$2:$E$184&gt;1),1), $E$2:$E$184, 0))),
        $B$3 - SUMPRODUCT( ROUND($E$2:$E$184/$B$4,0) * --($E$2:$E$184&lt;&gt;"") ),
        0
     )
)</f>
        <v/>
      </c>
      <c r="G90" s="27">
        <f t="shared" si="2"/>
        <v>0</v>
      </c>
      <c r="H90" s="53"/>
    </row>
    <row r="91" spans="4:8" ht="25.2" hidden="1">
      <c r="D91" s="24">
        <v>90</v>
      </c>
      <c r="E91" s="25"/>
      <c r="F91" s="26" t="str" cm="1">
        <f t="array" ref="F91">IF($E91="","",
   ROUND($E91/$B$4,0)
   + IF(
        ROW()=ROW(INDEX($E$2:$E$184, MATCH( _xlfn.AGGREGATE(14,6,$E$2:$E$184/($E$2:$E$184&gt;1),1), $E$2:$E$184, 0))),
        $B$3 - SUMPRODUCT( ROUND($E$2:$E$184/$B$4,0) * --($E$2:$E$184&lt;&gt;"") ),
        0
     )
)</f>
        <v/>
      </c>
      <c r="G91" s="27">
        <f t="shared" si="2"/>
        <v>0</v>
      </c>
      <c r="H91" s="53"/>
    </row>
    <row r="92" spans="4:8" ht="25.2" hidden="1">
      <c r="D92" s="24">
        <v>91</v>
      </c>
      <c r="E92" s="25"/>
      <c r="F92" s="26" t="str" cm="1">
        <f t="array" ref="F92">IF($E92="","",
   ROUND($E92/$B$4,0)
   + IF(
        ROW()=ROW(INDEX($E$2:$E$184, MATCH( _xlfn.AGGREGATE(14,6,$E$2:$E$184/($E$2:$E$184&gt;1),1), $E$2:$E$184, 0))),
        $B$3 - SUMPRODUCT( ROUND($E$2:$E$184/$B$4,0) * --($E$2:$E$184&lt;&gt;"") ),
        0
     )
)</f>
        <v/>
      </c>
      <c r="G92" s="27">
        <f t="shared" si="2"/>
        <v>0</v>
      </c>
      <c r="H92" s="53"/>
    </row>
    <row r="93" spans="4:8" ht="25.2" hidden="1">
      <c r="D93" s="24">
        <v>92</v>
      </c>
      <c r="E93" s="25"/>
      <c r="F93" s="26" t="str" cm="1">
        <f t="array" ref="F93">IF($E93="","",
   ROUND($E93/$B$4,0)
   + IF(
        ROW()=ROW(INDEX($E$2:$E$184, MATCH( _xlfn.AGGREGATE(14,6,$E$2:$E$184/($E$2:$E$184&gt;1),1), $E$2:$E$184, 0))),
        $B$3 - SUMPRODUCT( ROUND($E$2:$E$184/$B$4,0) * --($E$2:$E$184&lt;&gt;"") ),
        0
     )
)</f>
        <v/>
      </c>
      <c r="G93" s="27">
        <f t="shared" si="2"/>
        <v>0</v>
      </c>
      <c r="H93" s="53"/>
    </row>
    <row r="94" spans="4:8" ht="25.2" hidden="1">
      <c r="D94" s="24">
        <v>93</v>
      </c>
      <c r="E94" s="25"/>
      <c r="F94" s="26" t="str" cm="1">
        <f t="array" ref="F94">IF($E94="","",
   ROUND($E94/$B$4,0)
   + IF(
        ROW()=ROW(INDEX($E$2:$E$184, MATCH( _xlfn.AGGREGATE(14,6,$E$2:$E$184/($E$2:$E$184&gt;1),1), $E$2:$E$184, 0))),
        $B$3 - SUMPRODUCT( ROUND($E$2:$E$184/$B$4,0) * --($E$2:$E$184&lt;&gt;"") ),
        0
     )
)</f>
        <v/>
      </c>
      <c r="G94" s="27">
        <f t="shared" si="2"/>
        <v>0</v>
      </c>
      <c r="H94" s="53"/>
    </row>
    <row r="95" spans="4:8" ht="25.2" hidden="1">
      <c r="D95" s="24">
        <v>94</v>
      </c>
      <c r="E95" s="25"/>
      <c r="F95" s="26" t="str" cm="1">
        <f t="array" ref="F95">IF($E95="","",
   ROUND($E95/$B$4,0)
   + IF(
        ROW()=ROW(INDEX($E$2:$E$184, MATCH( _xlfn.AGGREGATE(14,6,$E$2:$E$184/($E$2:$E$184&gt;1),1), $E$2:$E$184, 0))),
        $B$3 - SUMPRODUCT( ROUND($E$2:$E$184/$B$4,0) * --($E$2:$E$184&lt;&gt;"") ),
        0
     )
)</f>
        <v/>
      </c>
      <c r="G95" s="27">
        <f t="shared" si="2"/>
        <v>0</v>
      </c>
      <c r="H95" s="53"/>
    </row>
    <row r="96" spans="4:8" ht="25.2" hidden="1">
      <c r="D96" s="24">
        <v>95</v>
      </c>
      <c r="E96" s="25"/>
      <c r="F96" s="26" t="str" cm="1">
        <f t="array" ref="F96">IF($E96="","",
   ROUND($E96/$B$4,0)
   + IF(
        ROW()=ROW(INDEX($E$2:$E$184, MATCH( _xlfn.AGGREGATE(14,6,$E$2:$E$184/($E$2:$E$184&gt;1),1), $E$2:$E$184, 0))),
        $B$3 - SUMPRODUCT( ROUND($E$2:$E$184/$B$4,0) * --($E$2:$E$184&lt;&gt;"") ),
        0
     )
)</f>
        <v/>
      </c>
      <c r="G96" s="27">
        <f t="shared" si="2"/>
        <v>0</v>
      </c>
      <c r="H96" s="53"/>
    </row>
    <row r="97" spans="4:8" ht="25.2" hidden="1">
      <c r="D97" s="24">
        <v>96</v>
      </c>
      <c r="E97" s="25"/>
      <c r="F97" s="26" t="str" cm="1">
        <f t="array" ref="F97">IF($E97="","",
   ROUND($E97/$B$4,0)
   + IF(
        ROW()=ROW(INDEX($E$2:$E$184, MATCH( _xlfn.AGGREGATE(14,6,$E$2:$E$184/($E$2:$E$184&gt;1),1), $E$2:$E$184, 0))),
        $B$3 - SUMPRODUCT( ROUND($E$2:$E$184/$B$4,0) * --($E$2:$E$184&lt;&gt;"") ),
        0
     )
)</f>
        <v/>
      </c>
      <c r="G97" s="27">
        <f t="shared" si="2"/>
        <v>0</v>
      </c>
      <c r="H97" s="53"/>
    </row>
    <row r="98" spans="4:8" ht="25.2" hidden="1">
      <c r="D98" s="24">
        <v>97</v>
      </c>
      <c r="E98" s="25"/>
      <c r="F98" s="26" t="str" cm="1">
        <f t="array" ref="F98">IF($E98="","",
   ROUND($E98/$B$4,0)
   + IF(
        ROW()=ROW(INDEX($E$2:$E$184, MATCH( _xlfn.AGGREGATE(14,6,$E$2:$E$184/($E$2:$E$184&gt;1),1), $E$2:$E$184, 0))),
        $B$3 - SUMPRODUCT( ROUND($E$2:$E$184/$B$4,0) * --($E$2:$E$184&lt;&gt;"") ),
        0
     )
)</f>
        <v/>
      </c>
      <c r="G98" s="27">
        <f t="shared" ref="G98:G101" si="3">ROUNDDOWN(IFERROR(F98*B$4,0),0)</f>
        <v>0</v>
      </c>
      <c r="H98" s="53"/>
    </row>
    <row r="99" spans="4:8" ht="25.2" hidden="1">
      <c r="D99" s="24">
        <v>98</v>
      </c>
      <c r="E99" s="25"/>
      <c r="F99" s="26" t="str" cm="1">
        <f t="array" ref="F99">IF($E99="","",
   ROUND($E99/$B$4,0)
   + IF(
        ROW()=ROW(INDEX($E$2:$E$184, MATCH( _xlfn.AGGREGATE(14,6,$E$2:$E$184/($E$2:$E$184&gt;1),1), $E$2:$E$184, 0))),
        $B$3 - SUMPRODUCT( ROUND($E$2:$E$184/$B$4,0) * --($E$2:$E$184&lt;&gt;"") ),
        0
     )
)</f>
        <v/>
      </c>
      <c r="G99" s="27">
        <f t="shared" si="3"/>
        <v>0</v>
      </c>
      <c r="H99" s="53"/>
    </row>
    <row r="100" spans="4:8" ht="25.2" hidden="1">
      <c r="D100" s="24">
        <v>99</v>
      </c>
      <c r="E100" s="25"/>
      <c r="F100" s="26" t="str" cm="1">
        <f t="array" ref="F100">IF($E100="","",
   ROUND($E100/$B$4,0)
   + IF(
        ROW()=ROW(INDEX($E$2:$E$184, MATCH( _xlfn.AGGREGATE(14,6,$E$2:$E$184/($E$2:$E$184&gt;1),1), $E$2:$E$184, 0))),
        $B$3 - SUMPRODUCT( ROUND($E$2:$E$184/$B$4,0) * --($E$2:$E$184&lt;&gt;"") ),
        0
     )
)</f>
        <v/>
      </c>
      <c r="G100" s="27">
        <f t="shared" si="3"/>
        <v>0</v>
      </c>
      <c r="H100" s="53"/>
    </row>
    <row r="101" spans="4:8" ht="25.2" hidden="1">
      <c r="D101" s="24">
        <v>100</v>
      </c>
      <c r="E101" s="25"/>
      <c r="F101" s="26" t="str" cm="1">
        <f t="array" ref="F101">IF($E101="","",
   ROUND($E101/$B$4,0)
   + IF(
        ROW()=ROW(INDEX($E$2:$E$184, MATCH( _xlfn.AGGREGATE(14,6,$E$2:$E$184/($E$2:$E$184&gt;1),1), $E$2:$E$184, 0))),
        $B$3 - SUMPRODUCT( ROUND($E$2:$E$184/$B$4,0) * --($E$2:$E$184&lt;&gt;"") ),
        0
     )
)</f>
        <v/>
      </c>
      <c r="G101" s="27">
        <f t="shared" si="3"/>
        <v>0</v>
      </c>
      <c r="H101" s="53"/>
    </row>
    <row r="102" spans="4:8" ht="25.2">
      <c r="D102" s="24"/>
      <c r="E102" s="24"/>
      <c r="F102" s="28">
        <f>SUM(F2:F101)</f>
        <v>15848.2222</v>
      </c>
      <c r="G102" s="24">
        <f>SUM(G2:G101)</f>
        <v>11124120733</v>
      </c>
    </row>
  </sheetData>
  <protectedRanges>
    <protectedRange algorithmName="SHA-512" hashValue="jxRj6pfSxjQ7sx0D6WnXUVzpnNJi3SNIocoZ9EV8mp8ZPykoan6fg6T3xyXKkgyBxNx2OgpqZWng7irOhz4slQ==" saltValue="1bCoScFds8UOJb1jySrcBw==" spinCount="100000" sqref="B5 F2:F101" name="Range1_1"/>
  </protectedRanges>
  <conditionalFormatting sqref="B6">
    <cfRule type="containsText" dxfId="1" priority="6" operator="containsText" text="ندارد ">
      <formula>NOT(ISERROR(SEARCH("ندارد ",B6)))</formula>
    </cfRule>
    <cfRule type="containsText" dxfId="0" priority="7" operator="containsText" text="اعشاری">
      <formula>NOT(ISERROR(SEARCH("اعشاری",B6)))</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K86"/>
  <sheetViews>
    <sheetView rightToLeft="1" workbookViewId="0">
      <selection activeCell="F10" sqref="F10"/>
    </sheetView>
  </sheetViews>
  <sheetFormatPr defaultColWidth="8.796875" defaultRowHeight="14.4"/>
  <cols>
    <col min="1" max="1" width="11.796875" style="1" customWidth="1"/>
    <col min="2" max="2" width="13.796875" style="1" customWidth="1"/>
    <col min="3" max="3" width="18.3984375" style="1" customWidth="1"/>
    <col min="4" max="4" width="8.796875" style="1" bestFit="1" customWidth="1"/>
    <col min="5" max="9" width="8.796875" style="1"/>
    <col min="10" max="10" width="8.5" style="1" customWidth="1"/>
    <col min="11" max="11" width="90" style="66" bestFit="1" customWidth="1"/>
    <col min="12" max="16384" width="8.796875" style="1"/>
  </cols>
  <sheetData>
    <row r="1" spans="1:11" ht="100.8">
      <c r="A1" s="9" t="s">
        <v>2</v>
      </c>
      <c r="B1" s="9" t="s">
        <v>0</v>
      </c>
      <c r="C1" s="9" t="s">
        <v>1</v>
      </c>
      <c r="D1" s="9" t="s">
        <v>4</v>
      </c>
      <c r="E1" s="9" t="s">
        <v>5</v>
      </c>
      <c r="F1" s="9" t="s">
        <v>6</v>
      </c>
      <c r="G1" s="9" t="s">
        <v>7</v>
      </c>
      <c r="H1" s="9" t="s">
        <v>8</v>
      </c>
      <c r="I1" s="9" t="s">
        <v>9</v>
      </c>
      <c r="K1" s="58" t="s">
        <v>156</v>
      </c>
    </row>
    <row r="2" spans="1:11" s="12" customFormat="1" ht="20.399999999999999">
      <c r="A2" s="13"/>
      <c r="B2" s="13"/>
      <c r="C2" s="14"/>
      <c r="D2" s="15" t="s">
        <v>10</v>
      </c>
      <c r="E2" s="13"/>
      <c r="F2" s="13"/>
      <c r="G2" s="13"/>
      <c r="H2" s="13"/>
      <c r="I2" s="16"/>
      <c r="K2" s="59" t="s">
        <v>157</v>
      </c>
    </row>
    <row r="3" spans="1:11" s="12" customFormat="1" ht="96.6" customHeight="1">
      <c r="A3" s="10" t="s">
        <v>150</v>
      </c>
      <c r="B3" s="10" t="s">
        <v>11</v>
      </c>
      <c r="C3" s="10" t="s">
        <v>119</v>
      </c>
      <c r="D3" s="11" t="s">
        <v>12</v>
      </c>
      <c r="E3" s="110" t="s">
        <v>13</v>
      </c>
      <c r="F3" s="110" t="s">
        <v>14</v>
      </c>
      <c r="G3" s="110" t="s">
        <v>15</v>
      </c>
      <c r="H3" s="110" t="s">
        <v>16</v>
      </c>
      <c r="I3" s="110" t="s">
        <v>17</v>
      </c>
      <c r="K3" s="60" t="s">
        <v>158</v>
      </c>
    </row>
    <row r="4" spans="1:11" s="12" customFormat="1" ht="20.399999999999999">
      <c r="A4" s="10"/>
      <c r="B4" s="10"/>
      <c r="C4" s="10" t="s">
        <v>18</v>
      </c>
      <c r="D4" s="10" t="s">
        <v>19</v>
      </c>
      <c r="E4" s="110"/>
      <c r="F4" s="110"/>
      <c r="G4" s="110"/>
      <c r="H4" s="110"/>
      <c r="I4" s="110"/>
      <c r="K4" s="60" t="s">
        <v>159</v>
      </c>
    </row>
    <row r="5" spans="1:11" s="12" customFormat="1" ht="20.399999999999999">
      <c r="A5" s="10"/>
      <c r="B5" s="10"/>
      <c r="C5" s="10" t="s">
        <v>20</v>
      </c>
      <c r="D5" s="10" t="s">
        <v>21</v>
      </c>
      <c r="E5" s="110"/>
      <c r="F5" s="110"/>
      <c r="G5" s="110"/>
      <c r="H5" s="110"/>
      <c r="I5" s="110"/>
      <c r="K5" s="61" t="s">
        <v>160</v>
      </c>
    </row>
    <row r="6" spans="1:11" s="12" customFormat="1" ht="61.05" customHeight="1">
      <c r="A6" s="10"/>
      <c r="B6" s="10"/>
      <c r="C6" s="10"/>
      <c r="D6" s="10" t="s">
        <v>22</v>
      </c>
      <c r="E6" s="110"/>
      <c r="F6" s="110"/>
      <c r="G6" s="110"/>
      <c r="H6" s="110"/>
      <c r="I6" s="110"/>
      <c r="K6" s="61" t="s">
        <v>161</v>
      </c>
    </row>
    <row r="7" spans="1:11" ht="23.4">
      <c r="A7" s="2"/>
      <c r="B7" s="2"/>
      <c r="C7" s="2"/>
      <c r="D7" s="2"/>
      <c r="E7" s="2"/>
      <c r="F7" s="2"/>
      <c r="G7" s="2"/>
      <c r="H7" s="2"/>
      <c r="I7" s="2"/>
      <c r="K7" s="62" t="s">
        <v>162</v>
      </c>
    </row>
    <row r="8" spans="1:11" ht="18.600000000000001">
      <c r="A8" s="2"/>
      <c r="B8" s="2"/>
      <c r="C8" s="2"/>
      <c r="D8" s="2"/>
      <c r="E8" s="2"/>
      <c r="F8" s="2"/>
      <c r="G8" s="2"/>
      <c r="H8" s="2"/>
      <c r="I8" s="2"/>
      <c r="K8" s="59" t="s">
        <v>163</v>
      </c>
    </row>
    <row r="9" spans="1:11" ht="18.600000000000001">
      <c r="A9" s="2"/>
      <c r="B9" s="2"/>
      <c r="C9" s="2"/>
      <c r="D9" s="2"/>
      <c r="E9" s="2"/>
      <c r="F9" s="2"/>
      <c r="G9" s="2"/>
      <c r="H9" s="2"/>
      <c r="I9" s="2"/>
      <c r="K9" s="61" t="s">
        <v>164</v>
      </c>
    </row>
    <row r="10" spans="1:11" ht="18.600000000000001">
      <c r="A10" s="2"/>
      <c r="B10" s="2"/>
      <c r="C10" s="2"/>
      <c r="D10" s="2"/>
      <c r="E10" s="2"/>
      <c r="F10" s="2"/>
      <c r="G10" s="2"/>
      <c r="H10" s="2"/>
      <c r="I10" s="2"/>
      <c r="K10" s="61" t="s">
        <v>165</v>
      </c>
    </row>
    <row r="11" spans="1:11" ht="18">
      <c r="K11" s="63" t="s">
        <v>166</v>
      </c>
    </row>
    <row r="12" spans="1:11" ht="15.6">
      <c r="K12" s="61" t="s">
        <v>167</v>
      </c>
    </row>
    <row r="13" spans="1:11" ht="15.6">
      <c r="K13" s="61" t="s">
        <v>168</v>
      </c>
    </row>
    <row r="14" spans="1:11">
      <c r="K14" s="64" t="s">
        <v>155</v>
      </c>
    </row>
    <row r="15" spans="1:11" ht="23.4">
      <c r="K15" s="62" t="s">
        <v>169</v>
      </c>
    </row>
    <row r="16" spans="1:11" ht="15.6">
      <c r="K16" s="59" t="s">
        <v>170</v>
      </c>
    </row>
    <row r="17" spans="11:11" ht="15.6">
      <c r="K17" s="61" t="s">
        <v>171</v>
      </c>
    </row>
    <row r="18" spans="11:11" ht="18">
      <c r="K18" s="63" t="s">
        <v>166</v>
      </c>
    </row>
    <row r="19" spans="11:11" ht="15.6">
      <c r="K19" s="61" t="s">
        <v>172</v>
      </c>
    </row>
    <row r="20" spans="11:11" ht="15.6">
      <c r="K20" s="61" t="s">
        <v>168</v>
      </c>
    </row>
    <row r="21" spans="11:11">
      <c r="K21" s="64" t="s">
        <v>173</v>
      </c>
    </row>
    <row r="22" spans="11:11" ht="23.4">
      <c r="K22" s="62" t="s">
        <v>174</v>
      </c>
    </row>
    <row r="23" spans="11:11" ht="15.6">
      <c r="K23" s="59" t="s">
        <v>175</v>
      </c>
    </row>
    <row r="24" spans="11:11" ht="15.6">
      <c r="K24" s="65" t="s">
        <v>176</v>
      </c>
    </row>
    <row r="25" spans="11:11" ht="15.6">
      <c r="K25" s="65" t="s">
        <v>177</v>
      </c>
    </row>
    <row r="26" spans="11:11" ht="15.6">
      <c r="K26" s="65" t="s">
        <v>178</v>
      </c>
    </row>
    <row r="27" spans="11:11" ht="15.6">
      <c r="K27" s="65" t="s">
        <v>179</v>
      </c>
    </row>
    <row r="28" spans="11:11" ht="18">
      <c r="K28" s="63" t="s">
        <v>166</v>
      </c>
    </row>
    <row r="29" spans="11:11" ht="15.6">
      <c r="K29" s="61" t="s">
        <v>180</v>
      </c>
    </row>
    <row r="30" spans="11:11" ht="15.6">
      <c r="K30" s="61" t="s">
        <v>181</v>
      </c>
    </row>
    <row r="31" spans="11:11">
      <c r="K31" s="64" t="s">
        <v>182</v>
      </c>
    </row>
    <row r="32" spans="11:11">
      <c r="K32" s="64" t="s">
        <v>183</v>
      </c>
    </row>
    <row r="33" spans="11:11">
      <c r="K33" s="64" t="s">
        <v>184</v>
      </c>
    </row>
    <row r="34" spans="11:11">
      <c r="K34" s="64" t="s">
        <v>185</v>
      </c>
    </row>
    <row r="35" spans="11:11" ht="23.4">
      <c r="K35" s="62" t="s">
        <v>186</v>
      </c>
    </row>
    <row r="36" spans="11:11" ht="15.6">
      <c r="K36" s="59" t="s">
        <v>187</v>
      </c>
    </row>
    <row r="37" spans="11:11" ht="15.6">
      <c r="K37" s="61" t="s">
        <v>188</v>
      </c>
    </row>
    <row r="38" spans="11:11" ht="18">
      <c r="K38" s="63" t="s">
        <v>166</v>
      </c>
    </row>
    <row r="39" spans="11:11" ht="15.6">
      <c r="K39" s="61" t="s">
        <v>189</v>
      </c>
    </row>
    <row r="40" spans="11:11" ht="15.6">
      <c r="K40" s="61" t="s">
        <v>190</v>
      </c>
    </row>
    <row r="41" spans="11:11">
      <c r="K41" s="64" t="s">
        <v>191</v>
      </c>
    </row>
    <row r="42" spans="11:11" ht="23.4">
      <c r="K42" s="62" t="s">
        <v>192</v>
      </c>
    </row>
    <row r="43" spans="11:11" ht="15.6">
      <c r="K43" s="59" t="s">
        <v>193</v>
      </c>
    </row>
    <row r="44" spans="11:11" ht="15.6">
      <c r="K44" s="61" t="s">
        <v>194</v>
      </c>
    </row>
    <row r="45" spans="11:11" ht="18">
      <c r="K45" s="63" t="s">
        <v>166</v>
      </c>
    </row>
    <row r="46" spans="11:11" ht="15.6">
      <c r="K46" s="61" t="s">
        <v>195</v>
      </c>
    </row>
    <row r="47" spans="11:11" ht="15.6">
      <c r="K47" s="61" t="s">
        <v>168</v>
      </c>
    </row>
    <row r="48" spans="11:11">
      <c r="K48" s="64" t="s">
        <v>196</v>
      </c>
    </row>
    <row r="49" spans="11:11" ht="23.4">
      <c r="K49" s="62" t="s">
        <v>197</v>
      </c>
    </row>
    <row r="50" spans="11:11" ht="15.6">
      <c r="K50" s="59" t="s">
        <v>198</v>
      </c>
    </row>
    <row r="51" spans="11:11" ht="15.6">
      <c r="K51" s="61" t="s">
        <v>199</v>
      </c>
    </row>
    <row r="52" spans="11:11" ht="15.6">
      <c r="K52" s="61" t="s">
        <v>200</v>
      </c>
    </row>
    <row r="53" spans="11:11" ht="15.6">
      <c r="K53" s="61" t="s">
        <v>201</v>
      </c>
    </row>
    <row r="54" spans="11:11" ht="18">
      <c r="K54" s="63" t="s">
        <v>166</v>
      </c>
    </row>
    <row r="55" spans="11:11" ht="15.6">
      <c r="K55" s="61" t="s">
        <v>172</v>
      </c>
    </row>
    <row r="56" spans="11:11" ht="15.6">
      <c r="K56" s="61" t="s">
        <v>202</v>
      </c>
    </row>
    <row r="57" spans="11:11">
      <c r="K57" s="64" t="s">
        <v>203</v>
      </c>
    </row>
    <row r="58" spans="11:11" ht="23.4">
      <c r="K58" s="62" t="s">
        <v>204</v>
      </c>
    </row>
    <row r="59" spans="11:11" ht="15.6">
      <c r="K59" s="59" t="s">
        <v>205</v>
      </c>
    </row>
    <row r="60" spans="11:11" ht="15.6">
      <c r="K60" s="61" t="s">
        <v>206</v>
      </c>
    </row>
    <row r="61" spans="11:11" ht="15.6">
      <c r="K61" s="65" t="s">
        <v>207</v>
      </c>
    </row>
    <row r="62" spans="11:11" ht="15.6">
      <c r="K62" s="65" t="s">
        <v>208</v>
      </c>
    </row>
    <row r="63" spans="11:11" ht="15.6">
      <c r="K63" s="65" t="s">
        <v>209</v>
      </c>
    </row>
    <row r="64" spans="11:11" ht="15.6">
      <c r="K64" s="65" t="s">
        <v>210</v>
      </c>
    </row>
    <row r="65" spans="11:11" ht="15.6">
      <c r="K65" s="65" t="s">
        <v>211</v>
      </c>
    </row>
    <row r="66" spans="11:11" ht="15.6">
      <c r="K66" s="65" t="s">
        <v>212</v>
      </c>
    </row>
    <row r="67" spans="11:11" ht="15.6">
      <c r="K67" s="65" t="s">
        <v>213</v>
      </c>
    </row>
    <row r="68" spans="11:11" ht="15.6">
      <c r="K68" s="65" t="s">
        <v>214</v>
      </c>
    </row>
    <row r="69" spans="11:11" ht="18">
      <c r="K69" s="63" t="s">
        <v>166</v>
      </c>
    </row>
    <row r="70" spans="11:11" ht="15.6">
      <c r="K70" s="61" t="s">
        <v>215</v>
      </c>
    </row>
    <row r="71" spans="11:11" ht="15.6">
      <c r="K71" s="61" t="s">
        <v>181</v>
      </c>
    </row>
    <row r="72" spans="11:11">
      <c r="K72" s="64" t="s">
        <v>216</v>
      </c>
    </row>
    <row r="73" spans="11:11">
      <c r="K73" s="64" t="s">
        <v>217</v>
      </c>
    </row>
    <row r="74" spans="11:11">
      <c r="K74" s="64" t="s">
        <v>218</v>
      </c>
    </row>
    <row r="75" spans="11:11">
      <c r="K75" s="64" t="s">
        <v>219</v>
      </c>
    </row>
    <row r="76" spans="11:11">
      <c r="K76" s="64" t="s">
        <v>220</v>
      </c>
    </row>
    <row r="77" spans="11:11">
      <c r="K77" s="64" t="s">
        <v>154</v>
      </c>
    </row>
    <row r="78" spans="11:11">
      <c r="K78" s="64" t="s">
        <v>221</v>
      </c>
    </row>
    <row r="79" spans="11:11">
      <c r="K79" s="64" t="s">
        <v>222</v>
      </c>
    </row>
    <row r="80" spans="11:11" ht="23.4">
      <c r="K80" s="62" t="s">
        <v>223</v>
      </c>
    </row>
    <row r="81" spans="11:11" ht="15.6">
      <c r="K81" s="61" t="s">
        <v>224</v>
      </c>
    </row>
    <row r="82" spans="11:11" ht="15.6">
      <c r="K82" s="61" t="s">
        <v>225</v>
      </c>
    </row>
    <row r="83" spans="11:11" ht="15.6">
      <c r="K83" s="61" t="s">
        <v>226</v>
      </c>
    </row>
    <row r="84" spans="11:11" ht="23.4">
      <c r="K84" s="62" t="s">
        <v>227</v>
      </c>
    </row>
    <row r="85" spans="11:11" ht="15.6">
      <c r="K85" s="59" t="s">
        <v>228</v>
      </c>
    </row>
    <row r="86" spans="11:11">
      <c r="K86" s="64" t="s">
        <v>229</v>
      </c>
    </row>
  </sheetData>
  <mergeCells count="5">
    <mergeCell ref="E3:E6"/>
    <mergeCell ref="F3:F6"/>
    <mergeCell ref="G3:G6"/>
    <mergeCell ref="H3:H6"/>
    <mergeCell ref="I3:I6"/>
  </mergeCells>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89"/>
  <sheetViews>
    <sheetView rightToLeft="1" topLeftCell="A40" workbookViewId="0">
      <selection activeCell="B65" sqref="B65"/>
    </sheetView>
  </sheetViews>
  <sheetFormatPr defaultColWidth="8.796875" defaultRowHeight="14.4"/>
  <cols>
    <col min="1" max="1" width="90.59765625" style="8" customWidth="1"/>
    <col min="2" max="16384" width="8.796875" style="1"/>
  </cols>
  <sheetData>
    <row r="1" spans="1:1" ht="45.75" customHeight="1">
      <c r="A1" s="3" t="s">
        <v>29</v>
      </c>
    </row>
    <row r="2" spans="1:1">
      <c r="A2" s="4">
        <v>0</v>
      </c>
    </row>
    <row r="3" spans="1:1">
      <c r="A3" s="5" t="s">
        <v>30</v>
      </c>
    </row>
    <row r="4" spans="1:1">
      <c r="A4" s="6" t="s">
        <v>31</v>
      </c>
    </row>
    <row r="5" spans="1:1">
      <c r="A5" s="7" t="s">
        <v>32</v>
      </c>
    </row>
    <row r="6" spans="1:1">
      <c r="A6" s="6" t="s">
        <v>33</v>
      </c>
    </row>
    <row r="7" spans="1:1" ht="28.8">
      <c r="A7" s="7" t="s">
        <v>34</v>
      </c>
    </row>
    <row r="8" spans="1:1">
      <c r="A8" s="6" t="s">
        <v>35</v>
      </c>
    </row>
    <row r="9" spans="1:1" ht="43.2">
      <c r="A9" s="7" t="s">
        <v>36</v>
      </c>
    </row>
    <row r="10" spans="1:1">
      <c r="A10" s="6" t="s">
        <v>37</v>
      </c>
    </row>
    <row r="11" spans="1:1">
      <c r="A11" s="7" t="s">
        <v>38</v>
      </c>
    </row>
    <row r="12" spans="1:1">
      <c r="A12" s="6" t="s">
        <v>39</v>
      </c>
    </row>
    <row r="13" spans="1:1" ht="43.2">
      <c r="A13" s="7" t="s">
        <v>40</v>
      </c>
    </row>
    <row r="14" spans="1:1">
      <c r="A14" s="6" t="s">
        <v>41</v>
      </c>
    </row>
    <row r="15" spans="1:1">
      <c r="A15" s="7" t="s">
        <v>42</v>
      </c>
    </row>
    <row r="16" spans="1:1">
      <c r="A16" s="6" t="s">
        <v>43</v>
      </c>
    </row>
    <row r="17" spans="1:1" ht="28.8">
      <c r="A17" s="7" t="s">
        <v>44</v>
      </c>
    </row>
    <row r="18" spans="1:1">
      <c r="A18" s="6" t="s">
        <v>45</v>
      </c>
    </row>
    <row r="19" spans="1:1" ht="28.8">
      <c r="A19" s="7" t="s">
        <v>46</v>
      </c>
    </row>
    <row r="20" spans="1:1">
      <c r="A20" s="6" t="s">
        <v>47</v>
      </c>
    </row>
    <row r="21" spans="1:1">
      <c r="A21" s="7" t="s">
        <v>48</v>
      </c>
    </row>
    <row r="22" spans="1:1">
      <c r="A22" s="6" t="s">
        <v>49</v>
      </c>
    </row>
    <row r="23" spans="1:1" ht="28.8">
      <c r="A23" s="7" t="s">
        <v>50</v>
      </c>
    </row>
    <row r="24" spans="1:1" ht="28.8">
      <c r="A24" s="7" t="s">
        <v>51</v>
      </c>
    </row>
    <row r="25" spans="1:1" ht="28.8">
      <c r="A25" s="7" t="s">
        <v>52</v>
      </c>
    </row>
    <row r="26" spans="1:1" ht="28.8">
      <c r="A26" s="7" t="s">
        <v>53</v>
      </c>
    </row>
    <row r="27" spans="1:1">
      <c r="A27" s="6" t="s">
        <v>54</v>
      </c>
    </row>
    <row r="28" spans="1:1" ht="28.8">
      <c r="A28" s="7" t="s">
        <v>55</v>
      </c>
    </row>
    <row r="29" spans="1:1" ht="28.8">
      <c r="A29" s="7" t="s">
        <v>56</v>
      </c>
    </row>
    <row r="30" spans="1:1">
      <c r="A30" s="6" t="s">
        <v>57</v>
      </c>
    </row>
    <row r="31" spans="1:1">
      <c r="A31" s="7" t="s">
        <v>58</v>
      </c>
    </row>
    <row r="32" spans="1:1">
      <c r="A32" s="7" t="s">
        <v>59</v>
      </c>
    </row>
    <row r="33" spans="1:1">
      <c r="A33" s="7" t="s">
        <v>60</v>
      </c>
    </row>
    <row r="34" spans="1:1">
      <c r="A34" s="7" t="s">
        <v>61</v>
      </c>
    </row>
    <row r="35" spans="1:1">
      <c r="A35" s="7" t="s">
        <v>62</v>
      </c>
    </row>
    <row r="36" spans="1:1">
      <c r="A36" s="7" t="s">
        <v>63</v>
      </c>
    </row>
    <row r="37" spans="1:1">
      <c r="A37" s="7" t="s">
        <v>64</v>
      </c>
    </row>
    <row r="38" spans="1:1">
      <c r="A38" s="6" t="s">
        <v>65</v>
      </c>
    </row>
    <row r="39" spans="1:1">
      <c r="A39" s="7" t="s">
        <v>66</v>
      </c>
    </row>
    <row r="40" spans="1:1">
      <c r="A40" s="6" t="s">
        <v>67</v>
      </c>
    </row>
    <row r="41" spans="1:1">
      <c r="A41" s="7" t="s">
        <v>68</v>
      </c>
    </row>
    <row r="42" spans="1:1">
      <c r="A42" s="6" t="s">
        <v>69</v>
      </c>
    </row>
    <row r="43" spans="1:1" ht="28.8">
      <c r="A43" s="7" t="s">
        <v>70</v>
      </c>
    </row>
    <row r="44" spans="1:1">
      <c r="A44" s="6" t="s">
        <v>71</v>
      </c>
    </row>
    <row r="45" spans="1:1">
      <c r="A45" s="7" t="s">
        <v>72</v>
      </c>
    </row>
    <row r="46" spans="1:1">
      <c r="A46" s="6" t="s">
        <v>73</v>
      </c>
    </row>
    <row r="47" spans="1:1">
      <c r="A47" s="7" t="s">
        <v>74</v>
      </c>
    </row>
    <row r="48" spans="1:1">
      <c r="A48" s="6" t="s">
        <v>75</v>
      </c>
    </row>
    <row r="49" spans="1:1">
      <c r="A49" s="7" t="s">
        <v>76</v>
      </c>
    </row>
    <row r="50" spans="1:1">
      <c r="A50" s="7" t="s">
        <v>77</v>
      </c>
    </row>
    <row r="51" spans="1:1">
      <c r="A51" s="7" t="s">
        <v>78</v>
      </c>
    </row>
    <row r="52" spans="1:1">
      <c r="A52" s="7" t="s">
        <v>79</v>
      </c>
    </row>
    <row r="53" spans="1:1">
      <c r="A53" s="6" t="s">
        <v>80</v>
      </c>
    </row>
    <row r="54" spans="1:1">
      <c r="A54" s="7" t="s">
        <v>81</v>
      </c>
    </row>
    <row r="55" spans="1:1">
      <c r="A55" s="7" t="s">
        <v>82</v>
      </c>
    </row>
    <row r="56" spans="1:1">
      <c r="A56" s="6" t="s">
        <v>83</v>
      </c>
    </row>
    <row r="57" spans="1:1">
      <c r="A57" s="7" t="s">
        <v>84</v>
      </c>
    </row>
    <row r="58" spans="1:1">
      <c r="A58" s="6" t="s">
        <v>85</v>
      </c>
    </row>
    <row r="59" spans="1:1" ht="28.8">
      <c r="A59" s="7" t="s">
        <v>86</v>
      </c>
    </row>
    <row r="60" spans="1:1">
      <c r="A60" s="6" t="s">
        <v>87</v>
      </c>
    </row>
    <row r="61" spans="1:1">
      <c r="A61" s="7" t="s">
        <v>88</v>
      </c>
    </row>
    <row r="62" spans="1:1">
      <c r="A62" s="6" t="s">
        <v>89</v>
      </c>
    </row>
    <row r="63" spans="1:1">
      <c r="A63" s="7" t="s">
        <v>90</v>
      </c>
    </row>
    <row r="64" spans="1:1">
      <c r="A64" s="6" t="s">
        <v>91</v>
      </c>
    </row>
    <row r="65" spans="1:1" ht="28.8">
      <c r="A65" s="7" t="s">
        <v>92</v>
      </c>
    </row>
    <row r="66" spans="1:1">
      <c r="A66" s="7" t="s">
        <v>93</v>
      </c>
    </row>
    <row r="67" spans="1:1">
      <c r="A67" s="7" t="s">
        <v>94</v>
      </c>
    </row>
    <row r="68" spans="1:1">
      <c r="A68" s="7" t="s">
        <v>95</v>
      </c>
    </row>
    <row r="69" spans="1:1">
      <c r="A69" s="7" t="s">
        <v>96</v>
      </c>
    </row>
    <row r="70" spans="1:1">
      <c r="A70" s="7" t="s">
        <v>97</v>
      </c>
    </row>
    <row r="71" spans="1:1">
      <c r="A71" s="7" t="s">
        <v>98</v>
      </c>
    </row>
    <row r="72" spans="1:1">
      <c r="A72" s="7" t="s">
        <v>99</v>
      </c>
    </row>
    <row r="73" spans="1:1">
      <c r="A73" s="7" t="s">
        <v>100</v>
      </c>
    </row>
    <row r="74" spans="1:1">
      <c r="A74" s="7" t="s">
        <v>95</v>
      </c>
    </row>
    <row r="75" spans="1:1">
      <c r="A75" s="7" t="s">
        <v>96</v>
      </c>
    </row>
    <row r="76" spans="1:1">
      <c r="A76" s="6" t="s">
        <v>101</v>
      </c>
    </row>
    <row r="77" spans="1:1">
      <c r="A77" s="7" t="s">
        <v>102</v>
      </c>
    </row>
    <row r="78" spans="1:1">
      <c r="A78" s="7" t="s">
        <v>103</v>
      </c>
    </row>
    <row r="79" spans="1:1">
      <c r="A79" s="7" t="s">
        <v>95</v>
      </c>
    </row>
    <row r="80" spans="1:1">
      <c r="A80" s="7" t="s">
        <v>104</v>
      </c>
    </row>
    <row r="81" spans="1:1">
      <c r="A81" s="7" t="s">
        <v>105</v>
      </c>
    </row>
    <row r="82" spans="1:1">
      <c r="A82" s="7" t="s">
        <v>106</v>
      </c>
    </row>
    <row r="83" spans="1:1">
      <c r="A83" s="6" t="s">
        <v>107</v>
      </c>
    </row>
    <row r="84" spans="1:1">
      <c r="A84" s="7" t="s">
        <v>108</v>
      </c>
    </row>
    <row r="85" spans="1:1">
      <c r="A85" s="7" t="s">
        <v>109</v>
      </c>
    </row>
    <row r="86" spans="1:1">
      <c r="A86" s="7" t="s">
        <v>110</v>
      </c>
    </row>
    <row r="87" spans="1:1">
      <c r="A87" s="7" t="s">
        <v>111</v>
      </c>
    </row>
    <row r="88" spans="1:1">
      <c r="A88" s="7" t="s">
        <v>112</v>
      </c>
    </row>
    <row r="89" spans="1:1">
      <c r="A89" s="7" t="s">
        <v>113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سیستم قدیمی </vt:lpstr>
      <vt:lpstr>روش محاسبه </vt:lpstr>
      <vt:lpstr>توضیح ستونها</vt:lpstr>
      <vt:lpstr>نکات دستورالعمل</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armin</cp:lastModifiedBy>
  <dcterms:created xsi:type="dcterms:W3CDTF">2023-04-14T09:52:14Z</dcterms:created>
  <dcterms:modified xsi:type="dcterms:W3CDTF">2026-07-05T12:28:47Z</dcterms:modified>
</cp:coreProperties>
</file>